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filterPrivacy="1" showInkAnnotation="0" defaultThemeVersion="166925"/>
  <xr:revisionPtr revIDLastSave="0" documentId="8_{17971D96-0193-4C1E-A1E8-FE43DEA11A95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definedNames>
    <definedName name="AdditionalEnergyrequiredtoSupplyNZASlessWouldbeSpilled">Sheet1!$D$28</definedName>
    <definedName name="ChgEnergyTotal">Sheet1!$D$26</definedName>
    <definedName name="ChgofCostforGen_Max">Sheet1!$D$47</definedName>
    <definedName name="ChgofCostforGen_Min">Sheet1!$D$49</definedName>
    <definedName name="ChgofRoNZConsumption">Sheet1!$D$22</definedName>
    <definedName name="ChgPowerRoNZ">Sheet1!$C$22</definedName>
    <definedName name="ChgPowerTotal">Sheet1!$C$26</definedName>
    <definedName name="ChgSurplusofNZAS">Sheet1!$D$34</definedName>
    <definedName name="ChgSurplusofRoNZ">Sheet1!$D$37</definedName>
    <definedName name="CostofSpillageforGen">Sheet1!$D$45</definedName>
    <definedName name="ElasticityD">Sheet1!$D$5</definedName>
    <definedName name="EnergyStrandedWater">Sheet1!$D$18</definedName>
    <definedName name="EnergyusedbyNZASinStayScenario">Sheet1!$D$24</definedName>
    <definedName name="EnergyusedbyRoNZinStayScenario">Sheet1!$D$20</definedName>
    <definedName name="GeneratorplusNZASMaxChgSurplus">Sheet1!$D$55</definedName>
    <definedName name="GeneratorplusNZASMinChgSurplus">Sheet1!$D$57</definedName>
    <definedName name="LossofRoNZSurplus">Sheet1!$D$59</definedName>
    <definedName name="PowerGenSSINonSpill">Sheet1!$C$28</definedName>
    <definedName name="PowerNZASCons">Sheet1!$C$24</definedName>
    <definedName name="PowerStrandedWater">Sheet1!$C$18</definedName>
    <definedName name="PriceExit">Sheet1!$D$9</definedName>
    <definedName name="PriceStay">Sheet1!$D$10</definedName>
    <definedName name="PriceWTP">Sheet1!$D$12</definedName>
    <definedName name="RevforGenfromRoNZChgConsinExitScenario">Sheet1!$D$42</definedName>
    <definedName name="RoNZWealthTransfer">Sheet1!$D$66</definedName>
    <definedName name="StrandedWaterCostperMWh">Sheet1!$D$14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45" i="1"/>
  <c r="D24" i="1"/>
  <c r="D22" i="1"/>
  <c r="D26" i="1"/>
  <c r="D28" i="1"/>
  <c r="D37" i="1"/>
  <c r="D59" i="1"/>
  <c r="D34" i="1"/>
  <c r="D66" i="1"/>
  <c r="C22" i="1"/>
  <c r="C26" i="1"/>
  <c r="C28" i="1"/>
  <c r="D42" i="1"/>
  <c r="D49" i="1"/>
  <c r="D47" i="1"/>
  <c r="D55" i="1"/>
  <c r="D61" i="1"/>
  <c r="D57" i="1"/>
  <c r="D63" i="1"/>
</calcChain>
</file>

<file path=xl/sharedStrings.xml><?xml version="1.0" encoding="utf-8"?>
<sst xmlns="http://schemas.openxmlformats.org/spreadsheetml/2006/main" count="58" uniqueCount="58">
  <si>
    <t>Stay price</t>
  </si>
  <si>
    <t>WTP</t>
  </si>
  <si>
    <t xml:space="preserve">Elasticity Demand </t>
  </si>
  <si>
    <t>RoNZ Loss Consumption Surplus</t>
  </si>
  <si>
    <t xml:space="preserve"> </t>
  </si>
  <si>
    <t>Exit Price</t>
  </si>
  <si>
    <t>Power (MW)</t>
  </si>
  <si>
    <t>Energy (TWh)</t>
  </si>
  <si>
    <t>Dollars ($M)</t>
  </si>
  <si>
    <t>Prices ($/Mwh)</t>
  </si>
  <si>
    <t>Efficiency Change</t>
  </si>
  <si>
    <t>PriceExit</t>
  </si>
  <si>
    <t>PriceStay</t>
  </si>
  <si>
    <t>PriceWTP</t>
  </si>
  <si>
    <t>ElasticityD</t>
  </si>
  <si>
    <r>
      <rPr>
        <b/>
        <sz val="11"/>
        <color theme="1"/>
        <rFont val="Calibri"/>
        <family val="2"/>
        <scheme val="minor"/>
      </rPr>
      <t>RoNZ</t>
    </r>
    <r>
      <rPr>
        <sz val="11"/>
        <color theme="1"/>
        <rFont val="Calibri"/>
        <family val="2"/>
        <scheme val="minor"/>
      </rPr>
      <t xml:space="preserve"> - Loss Consumption Surplus</t>
    </r>
  </si>
  <si>
    <t>Energy (Use of Generation)</t>
  </si>
  <si>
    <t>Q' (RoNZ Electricity Consumption- Stay Scenario)</t>
  </si>
  <si>
    <t>Generator - Cost of Spill (Spill*8)</t>
  </si>
  <si>
    <t>Formulae</t>
  </si>
  <si>
    <t xml:space="preserve">RoNZ Wealth Transfer </t>
  </si>
  <si>
    <t>RESULTS</t>
  </si>
  <si>
    <t>Qexit to Q' (RoNZ Additional Electricity Consumption in Exit Scenario) (Therefore Cost = Exit Price)</t>
  </si>
  <si>
    <t>NZAS Electricity Consumption in Stay Scenario</t>
  </si>
  <si>
    <t xml:space="preserve">Qstay to Qexit (Change in Overall Electricity Consumption - Stay vs Exit) </t>
  </si>
  <si>
    <t>Qstay to Qexit Adjusted for Spill (ie change in Overall Consumption less Spillage)</t>
  </si>
  <si>
    <t>Generator Loss (Max Cost Extra Electricty Gen) + NZAS Gain</t>
  </si>
  <si>
    <t>Generator Loss (Min Cost Extra Electricty Gen) + NZAS Gain</t>
  </si>
  <si>
    <t>Generator - Revenue from RoNZ Exit Scenario additional consumption (Lost in Stay Scenario vs Exit Scenario)</t>
  </si>
  <si>
    <t>Overall Efficiency Loss (Assuming Max Cost of Extra Electricty Generation in Stay Scenario vs Exit Scenario)</t>
  </si>
  <si>
    <t>Overall Efficiency Loss (Assuming Min Cost of Extra Electricty Generation in Stay Scenario vs Exit Scenario)</t>
  </si>
  <si>
    <t>GeneratorplusNZASMaxChgSurplus+LossofRoNZSurplus</t>
  </si>
  <si>
    <t>GeneratorplusNZASMinChgSurplus+LossofRoNZSurplus</t>
  </si>
  <si>
    <t>Generators Change in Non-NZAS Revenue and Costs</t>
  </si>
  <si>
    <r>
      <rPr>
        <b/>
        <sz val="11"/>
        <color theme="1"/>
        <rFont val="Calibri"/>
        <family val="2"/>
        <scheme val="minor"/>
      </rPr>
      <t>NZAS</t>
    </r>
    <r>
      <rPr>
        <sz val="11"/>
        <color theme="1"/>
        <rFont val="Calibri"/>
        <family val="2"/>
        <scheme val="minor"/>
      </rPr>
      <t xml:space="preserve"> Consumer Surplus + </t>
    </r>
    <r>
      <rPr>
        <b/>
        <sz val="11"/>
        <color theme="1"/>
        <rFont val="Calibri"/>
        <family val="2"/>
        <scheme val="minor"/>
      </rPr>
      <t>Generator</t>
    </r>
    <r>
      <rPr>
        <sz val="11"/>
        <color theme="1"/>
        <rFont val="Calibri"/>
        <family val="2"/>
        <scheme val="minor"/>
      </rPr>
      <t xml:space="preserve"> Revenue from NZAS</t>
    </r>
  </si>
  <si>
    <t>EnergyusedbyNZASinStayScenario*(PriceWTP-StrikePrice) + EnergyusedbyNZAS*StrikePrice  = EnergyusedbyNZASinStayScenario*PriceWTP</t>
  </si>
  <si>
    <t>Generator Upper Bound Change in Cost ((Qstay - Qexit - Spill)*Pstay + Spill* 8)</t>
  </si>
  <si>
    <t>Generator Lower Bound Change in Cost (Qstay - Qexit - Spill)*Pexit  + Spill* 8)</t>
  </si>
  <si>
    <t>EnergyusedbyRoNZinStayScenario     [D20]</t>
  </si>
  <si>
    <t>EnergyusedbyRoNZinStayScenario*ElasticityD*(PriceExit-PriceStay)/PriceStay     [D20 * D5 * (D10 - D9) / D10]</t>
  </si>
  <si>
    <t>PowerNZASCons*8760/1000000     [C24*8760/1000000]</t>
  </si>
  <si>
    <t>EnergyusedbyNZASinStayScenario-ChgofRoNZConsumption     [D24-D22]</t>
  </si>
  <si>
    <t>ChgEnergyTotal-EnergySpill      [D26-D18]</t>
  </si>
  <si>
    <t>0.5*ChgofRoNZConsumption*(PriceExit-PriceStay)    [0.5*D22*(D9-D10)]</t>
  </si>
  <si>
    <t>ChgofRoNZConsumption*PriceExit    [D22*D9]</t>
  </si>
  <si>
    <t>EnergySpill*SpillUnit Cost     [D18*D14]</t>
  </si>
  <si>
    <t>AdditionalEnergyrequiredtoSupplyNZASlessWouldbeSpilled*PriceStay + CostofSpillageforGen       [D28*D10 + D45]</t>
  </si>
  <si>
    <t>AdditionalEnergyrequiredtoSupplyNZASlessWouldbeSpilled*PriceExit + CostofSpillageforGen      [D28*D9 + D45]</t>
  </si>
  <si>
    <t>EnergyusedbyNZASinStayScenario*PriceWTP-RevforGenfromRoNZChgConsinExitScenario - ChgofCostforGen_Max   [D24*D12-D42-D47]</t>
  </si>
  <si>
    <t>EnergyusedbyNZASinStayScenario*PriceWTP-RevforGenfromRoNZChgConsinExitScenario - ChgofCostforGen_Max     [D24*D12-D42-D49]</t>
  </si>
  <si>
    <t>ChgSurplusofRoNZ     [D37]</t>
  </si>
  <si>
    <t>EnergyusedbyRoNZinStayScenario*(PriceExit-PriceStay)      [D20*(D9-D10)]</t>
  </si>
  <si>
    <t>Base Case</t>
  </si>
  <si>
    <t xml:space="preserve">ASSUMPTIONS </t>
  </si>
  <si>
    <t>Stranded Water cost per MWh</t>
  </si>
  <si>
    <t>StrandedWaterCostperMWh</t>
  </si>
  <si>
    <t xml:space="preserve">Stranded Water </t>
  </si>
  <si>
    <t>EnergyStrandedWater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</si>
</sst>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quotePrefix="1" applyAlignment="1">
      <alignment wrapText="1"/>
    </xf>
    <xf numFmtId="0" fontId="1" fillId="0" borderId="0" xfId="0" applyFont="1" applyAlignment="1"/>
    <xf numFmtId="0" fontId="0" fillId="0" borderId="0" xfId="0" applyAlignment="1"/>
    <xf numFmtId="0" fontId="0" fillId="0" borderId="0" xfId="0" quotePrefix="1" applyAlignment="1"/>
    <xf numFmtId="1" fontId="0" fillId="0" borderId="0" xfId="0" applyNumberFormat="1"/>
    <xf numFmtId="1" fontId="1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0" xfId="0" applyNumberFormat="1" applyAlignment="1"/>
    <xf numFmtId="1" fontId="0" fillId="0" borderId="0" xfId="0" applyNumberFormat="1" applyAlignment="1"/>
    <xf numFmtId="164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1" fontId="1" fillId="0" borderId="0" xfId="0" applyNumberFormat="1" applyFont="1" applyAlignment="1"/>
    <xf numFmtId="1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BE7B7-435A-D446-977C-F1108AF066C1}">
  <sheetPr>
    <pageSetUpPr fitToPage="1"/>
  </sheetPr>
  <dimension ref="A2:H67"/>
  <sheetViews>
    <sheetView showGridLines="0" tabSelected="1" zoomScale="75" zoomScaleNormal="75" zoomScaleSheetLayoutView="100" workbookViewId="0">
      <selection activeCell="B57" sqref="B57"/>
    </sheetView>
  </sheetViews>
  <sheetFormatPr defaultRowHeight="14.25" x14ac:dyDescent="0.45"/>
  <cols>
    <col min="1" max="1" width="63.59765625" style="11" customWidth="1"/>
    <col min="2" max="2" width="57.86328125" style="11" customWidth="1"/>
    <col min="3" max="3" width="18" style="2" customWidth="1"/>
    <col min="4" max="4" width="13.59765625" style="2" customWidth="1"/>
    <col min="5" max="5" width="6.19921875" style="2" customWidth="1"/>
    <col min="7" max="7" width="10.46484375" bestFit="1" customWidth="1"/>
  </cols>
  <sheetData>
    <row r="2" spans="1:5" ht="18" x14ac:dyDescent="0.55000000000000004">
      <c r="A2" s="15" t="s">
        <v>53</v>
      </c>
      <c r="B2" s="16" t="s">
        <v>19</v>
      </c>
      <c r="D2" s="17" t="s">
        <v>52</v>
      </c>
      <c r="E2" s="3"/>
    </row>
    <row r="3" spans="1:5" x14ac:dyDescent="0.45">
      <c r="B3" s="10"/>
      <c r="D3" s="3"/>
      <c r="E3" s="3"/>
    </row>
    <row r="4" spans="1:5" x14ac:dyDescent="0.45">
      <c r="A4" s="7"/>
      <c r="D4" s="1"/>
      <c r="E4" s="1"/>
    </row>
    <row r="5" spans="1:5" x14ac:dyDescent="0.45">
      <c r="A5" s="7" t="s">
        <v>2</v>
      </c>
      <c r="B5" s="11" t="s">
        <v>14</v>
      </c>
      <c r="D5" s="2">
        <v>-0.1</v>
      </c>
    </row>
    <row r="6" spans="1:5" x14ac:dyDescent="0.45">
      <c r="A6" s="7"/>
    </row>
    <row r="7" spans="1:5" x14ac:dyDescent="0.45">
      <c r="A7" s="7"/>
      <c r="D7" s="6" t="s">
        <v>9</v>
      </c>
    </row>
    <row r="8" spans="1:5" x14ac:dyDescent="0.45">
      <c r="A8" s="7"/>
      <c r="C8" s="4"/>
      <c r="D8" s="1"/>
      <c r="E8" s="1"/>
    </row>
    <row r="9" spans="1:5" x14ac:dyDescent="0.45">
      <c r="A9" s="7" t="s">
        <v>5</v>
      </c>
      <c r="B9" s="11" t="s">
        <v>11</v>
      </c>
      <c r="D9" s="2">
        <v>70</v>
      </c>
    </row>
    <row r="10" spans="1:5" x14ac:dyDescent="0.45">
      <c r="A10" s="7" t="s">
        <v>0</v>
      </c>
      <c r="B10" s="11" t="s">
        <v>12</v>
      </c>
      <c r="D10" s="2">
        <v>90</v>
      </c>
    </row>
    <row r="11" spans="1:5" x14ac:dyDescent="0.45">
      <c r="A11" s="7"/>
    </row>
    <row r="12" spans="1:5" x14ac:dyDescent="0.45">
      <c r="A12" s="7" t="s">
        <v>1</v>
      </c>
      <c r="B12" s="11" t="s">
        <v>13</v>
      </c>
      <c r="D12" s="2">
        <v>45</v>
      </c>
    </row>
    <row r="13" spans="1:5" x14ac:dyDescent="0.45">
      <c r="A13" s="7"/>
    </row>
    <row r="14" spans="1:5" x14ac:dyDescent="0.45">
      <c r="A14" s="7" t="s">
        <v>54</v>
      </c>
      <c r="B14" s="11" t="s">
        <v>55</v>
      </c>
      <c r="D14" s="2">
        <v>8</v>
      </c>
    </row>
    <row r="15" spans="1:5" x14ac:dyDescent="0.45">
      <c r="A15" s="7"/>
    </row>
    <row r="16" spans="1:5" ht="18" x14ac:dyDescent="0.55000000000000004">
      <c r="A16" s="15" t="s">
        <v>16</v>
      </c>
      <c r="C16" s="5" t="s">
        <v>6</v>
      </c>
      <c r="D16" s="5" t="s">
        <v>7</v>
      </c>
      <c r="E16" s="5"/>
    </row>
    <row r="17" spans="1:8" x14ac:dyDescent="0.45">
      <c r="A17" s="7"/>
    </row>
    <row r="18" spans="1:8" x14ac:dyDescent="0.45">
      <c r="A18" s="7" t="s">
        <v>56</v>
      </c>
      <c r="B18" s="11" t="s">
        <v>57</v>
      </c>
      <c r="C18" s="2">
        <v>140</v>
      </c>
      <c r="D18" s="2">
        <f>PowerStrandedWater*8760/1000000</f>
        <v>1.2263999999999999</v>
      </c>
    </row>
    <row r="19" spans="1:8" x14ac:dyDescent="0.45">
      <c r="A19" s="7"/>
    </row>
    <row r="20" spans="1:8" x14ac:dyDescent="0.45">
      <c r="A20" s="7" t="s">
        <v>17</v>
      </c>
      <c r="B20" s="12" t="s">
        <v>38</v>
      </c>
      <c r="D20" s="2">
        <v>36.454000000000001</v>
      </c>
    </row>
    <row r="21" spans="1:8" x14ac:dyDescent="0.45">
      <c r="A21" s="7"/>
    </row>
    <row r="22" spans="1:8" ht="36.75" customHeight="1" x14ac:dyDescent="0.45">
      <c r="A22" s="7" t="s">
        <v>22</v>
      </c>
      <c r="B22" s="9" t="s">
        <v>39</v>
      </c>
      <c r="C22" s="2">
        <f>ChgofRoNZConsumption*1000000/8760</f>
        <v>92.475900558092363</v>
      </c>
      <c r="D22" s="2">
        <f>EnergyusedbyRoNZinStayScenario*ElasticityD*(PriceExit-PriceStay)/PriceStay</f>
        <v>0.81008888888888908</v>
      </c>
      <c r="G22" s="2"/>
      <c r="H22" s="2"/>
    </row>
    <row r="23" spans="1:8" x14ac:dyDescent="0.45">
      <c r="A23" s="7"/>
    </row>
    <row r="24" spans="1:8" x14ac:dyDescent="0.45">
      <c r="A24" s="7" t="s">
        <v>23</v>
      </c>
      <c r="B24" s="12" t="s">
        <v>40</v>
      </c>
      <c r="C24" s="2">
        <v>572</v>
      </c>
      <c r="D24" s="2">
        <f>PowerNZASCons*8760/1000000</f>
        <v>5.0107200000000001</v>
      </c>
    </row>
    <row r="25" spans="1:8" x14ac:dyDescent="0.45">
      <c r="A25" s="7"/>
    </row>
    <row r="26" spans="1:8" ht="28.5" x14ac:dyDescent="0.45">
      <c r="A26" s="7" t="s">
        <v>24</v>
      </c>
      <c r="B26" s="7" t="s">
        <v>41</v>
      </c>
      <c r="C26" s="2">
        <f>PowerNZASCons-C22</f>
        <v>479.52409944190765</v>
      </c>
      <c r="D26" s="2">
        <f>EnergyusedbyNZASinStayScenario-ChgofRoNZConsumption</f>
        <v>4.200631111111111</v>
      </c>
    </row>
    <row r="27" spans="1:8" x14ac:dyDescent="0.45">
      <c r="A27" s="7"/>
    </row>
    <row r="28" spans="1:8" ht="28.5" x14ac:dyDescent="0.45">
      <c r="A28" s="7" t="s">
        <v>25</v>
      </c>
      <c r="B28" s="11" t="s">
        <v>42</v>
      </c>
      <c r="C28" s="2">
        <f>ChgPowerTotal-PowerStrandedWater</f>
        <v>339.52409944190765</v>
      </c>
      <c r="D28" s="2">
        <f>ChgEnergyTotal-EnergyStrandedWater</f>
        <v>2.974231111111111</v>
      </c>
    </row>
    <row r="29" spans="1:8" x14ac:dyDescent="0.45">
      <c r="A29" s="7"/>
    </row>
    <row r="30" spans="1:8" x14ac:dyDescent="0.45">
      <c r="A30" s="7"/>
    </row>
    <row r="31" spans="1:8" ht="18" x14ac:dyDescent="0.55000000000000004">
      <c r="A31" s="15" t="s">
        <v>21</v>
      </c>
      <c r="B31" s="10"/>
      <c r="D31" s="6" t="s">
        <v>8</v>
      </c>
      <c r="E31" s="6"/>
    </row>
    <row r="32" spans="1:8" x14ac:dyDescent="0.45">
      <c r="A32" s="7"/>
    </row>
    <row r="33" spans="1:5" x14ac:dyDescent="0.45">
      <c r="A33" s="7"/>
    </row>
    <row r="34" spans="1:5" ht="42.75" x14ac:dyDescent="0.45">
      <c r="A34" s="7" t="s">
        <v>34</v>
      </c>
      <c r="B34" s="7" t="s">
        <v>35</v>
      </c>
      <c r="D34" s="13">
        <f>EnergyusedbyNZASinStayScenario*PriceWTP</f>
        <v>225.48240000000001</v>
      </c>
    </row>
    <row r="35" spans="1:5" x14ac:dyDescent="0.45">
      <c r="A35" s="7"/>
      <c r="D35" s="13"/>
    </row>
    <row r="36" spans="1:5" x14ac:dyDescent="0.45">
      <c r="A36" s="7"/>
      <c r="D36" s="13"/>
    </row>
    <row r="37" spans="1:5" s="11" customFormat="1" ht="24" customHeight="1" x14ac:dyDescent="0.45">
      <c r="A37" s="11" t="s">
        <v>15</v>
      </c>
      <c r="B37" s="11" t="s">
        <v>43</v>
      </c>
      <c r="C37" s="18"/>
      <c r="D37" s="19">
        <f>0.5*ChgofRoNZConsumption*(PriceExit-PriceStay)</f>
        <v>-8.1008888888888908</v>
      </c>
      <c r="E37" s="18"/>
    </row>
    <row r="38" spans="1:5" x14ac:dyDescent="0.45">
      <c r="A38" s="7"/>
      <c r="D38" s="13"/>
    </row>
    <row r="39" spans="1:5" x14ac:dyDescent="0.45">
      <c r="A39" s="7"/>
      <c r="D39" s="13"/>
    </row>
    <row r="40" spans="1:5" ht="18" x14ac:dyDescent="0.55000000000000004">
      <c r="A40" s="15" t="s">
        <v>33</v>
      </c>
      <c r="D40" s="13"/>
    </row>
    <row r="41" spans="1:5" x14ac:dyDescent="0.45">
      <c r="A41" s="8"/>
      <c r="D41" s="13"/>
    </row>
    <row r="42" spans="1:5" ht="28.5" x14ac:dyDescent="0.45">
      <c r="A42" s="7" t="s">
        <v>28</v>
      </c>
      <c r="B42" s="11" t="s">
        <v>44</v>
      </c>
      <c r="D42" s="13">
        <f xml:space="preserve"> ChgofRoNZConsumption*PriceExit</f>
        <v>56.706222222222237</v>
      </c>
    </row>
    <row r="43" spans="1:5" x14ac:dyDescent="0.45">
      <c r="A43" s="7"/>
      <c r="D43" s="13"/>
    </row>
    <row r="44" spans="1:5" x14ac:dyDescent="0.45">
      <c r="A44" s="7"/>
      <c r="D44" s="13"/>
    </row>
    <row r="45" spans="1:5" x14ac:dyDescent="0.45">
      <c r="A45" s="7" t="s">
        <v>18</v>
      </c>
      <c r="B45" s="11" t="s">
        <v>45</v>
      </c>
      <c r="D45" s="13">
        <f xml:space="preserve"> EnergyStrandedWater*StrandedWaterCostperMWh</f>
        <v>9.8111999999999995</v>
      </c>
    </row>
    <row r="46" spans="1:5" x14ac:dyDescent="0.45">
      <c r="A46" s="7"/>
      <c r="D46" s="13"/>
    </row>
    <row r="47" spans="1:5" s="7" customFormat="1" ht="29.25" customHeight="1" x14ac:dyDescent="0.45">
      <c r="A47" s="7" t="s">
        <v>36</v>
      </c>
      <c r="B47" s="7" t="s">
        <v>46</v>
      </c>
      <c r="C47" s="20"/>
      <c r="D47" s="21">
        <f>AdditionalEnergyrequiredtoSupplyNZASlessWouldbeSpilled*PriceStay + CostofSpillageforGen</f>
        <v>277.49199999999996</v>
      </c>
      <c r="E47" s="20"/>
    </row>
    <row r="48" spans="1:5" x14ac:dyDescent="0.45">
      <c r="A48" s="7" t="s">
        <v>4</v>
      </c>
      <c r="D48" s="13"/>
    </row>
    <row r="49" spans="1:6" s="7" customFormat="1" ht="25.5" customHeight="1" x14ac:dyDescent="0.45">
      <c r="A49" s="7" t="s">
        <v>37</v>
      </c>
      <c r="B49" s="7" t="s">
        <v>47</v>
      </c>
      <c r="C49" s="20"/>
      <c r="D49" s="21">
        <f>AdditionalEnergyrequiredtoSupplyNZASlessWouldbeSpilled*PriceExit+CostofSpillageforGen</f>
        <v>218.00737777777778</v>
      </c>
      <c r="E49" s="20"/>
    </row>
    <row r="50" spans="1:6" x14ac:dyDescent="0.45">
      <c r="A50" s="7"/>
      <c r="D50" s="13"/>
    </row>
    <row r="51" spans="1:6" x14ac:dyDescent="0.45">
      <c r="A51" s="7"/>
      <c r="D51" s="13"/>
    </row>
    <row r="52" spans="1:6" x14ac:dyDescent="0.45">
      <c r="A52" s="7"/>
      <c r="D52" s="13"/>
    </row>
    <row r="53" spans="1:6" ht="18" x14ac:dyDescent="0.55000000000000004">
      <c r="A53" s="15" t="s">
        <v>10</v>
      </c>
      <c r="B53" s="10"/>
      <c r="D53" s="13"/>
    </row>
    <row r="54" spans="1:6" x14ac:dyDescent="0.45">
      <c r="A54" s="7"/>
      <c r="D54" s="13"/>
    </row>
    <row r="55" spans="1:6" s="11" customFormat="1" ht="29.25" customHeight="1" x14ac:dyDescent="0.45">
      <c r="A55" s="10" t="s">
        <v>26</v>
      </c>
      <c r="B55" s="7" t="s">
        <v>48</v>
      </c>
      <c r="C55" s="18"/>
      <c r="D55" s="22">
        <f>EnergyusedbyNZASinStayScenario*PriceWTP-RevforGenfromRoNZChgConsinExitScenario - ChgofCostforGen_Max</f>
        <v>-108.71582222222219</v>
      </c>
      <c r="E55" s="18"/>
    </row>
    <row r="56" spans="1:6" x14ac:dyDescent="0.45">
      <c r="A56" s="8"/>
      <c r="D56" s="14"/>
    </row>
    <row r="57" spans="1:6" s="7" customFormat="1" ht="28.5" customHeight="1" x14ac:dyDescent="0.45">
      <c r="A57" s="8" t="s">
        <v>27</v>
      </c>
      <c r="B57" s="7" t="s">
        <v>49</v>
      </c>
      <c r="C57" s="20"/>
      <c r="D57" s="23">
        <f>EnergyusedbyNZASinStayScenario*PriceWTP-RevforGenfromRoNZChgConsinExitScenario-ChgofCostforGen_Min</f>
        <v>-49.231200000000001</v>
      </c>
      <c r="E57" s="20"/>
    </row>
    <row r="58" spans="1:6" x14ac:dyDescent="0.45">
      <c r="A58" s="8"/>
      <c r="D58" s="14"/>
    </row>
    <row r="59" spans="1:6" x14ac:dyDescent="0.45">
      <c r="A59" s="8" t="s">
        <v>3</v>
      </c>
      <c r="B59" s="11" t="s">
        <v>50</v>
      </c>
      <c r="D59" s="14">
        <f>ChgSurplusofRoNZ</f>
        <v>-8.1008888888888908</v>
      </c>
    </row>
    <row r="60" spans="1:6" x14ac:dyDescent="0.45">
      <c r="A60" s="8"/>
      <c r="D60" s="14"/>
    </row>
    <row r="61" spans="1:6" ht="28.5" x14ac:dyDescent="0.45">
      <c r="A61" s="8" t="s">
        <v>29</v>
      </c>
      <c r="B61" s="11" t="s">
        <v>31</v>
      </c>
      <c r="D61" s="14">
        <f>GeneratorplusNZASMaxChgSurplus+LossofRoNZSurplus</f>
        <v>-116.81671111111108</v>
      </c>
      <c r="F61" s="2"/>
    </row>
    <row r="62" spans="1:6" x14ac:dyDescent="0.45">
      <c r="A62" s="8"/>
      <c r="D62" s="14"/>
    </row>
    <row r="63" spans="1:6" ht="28.5" x14ac:dyDescent="0.45">
      <c r="A63" s="8" t="s">
        <v>30</v>
      </c>
      <c r="B63" s="11" t="s">
        <v>32</v>
      </c>
      <c r="D63" s="14">
        <f>GeneratorplusNZASMinChgSurplus+LossofRoNZSurplus</f>
        <v>-57.33208888888889</v>
      </c>
      <c r="F63" s="2"/>
    </row>
    <row r="64" spans="1:6" x14ac:dyDescent="0.45">
      <c r="A64" s="8"/>
      <c r="D64" s="14"/>
      <c r="F64" s="2"/>
    </row>
    <row r="65" spans="1:4" x14ac:dyDescent="0.45">
      <c r="A65" s="8"/>
      <c r="D65" s="14"/>
    </row>
    <row r="66" spans="1:4" ht="18" x14ac:dyDescent="0.55000000000000004">
      <c r="A66" s="15" t="s">
        <v>20</v>
      </c>
      <c r="B66" s="11" t="s">
        <v>51</v>
      </c>
      <c r="D66" s="14">
        <f>EnergyusedbyRoNZinStayScenario*(PriceExit-PriceStay)</f>
        <v>-729.08</v>
      </c>
    </row>
    <row r="67" spans="1:4" x14ac:dyDescent="0.45">
      <c r="A67" s="7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26</vt:i4>
      </vt:variant>
    </vt:vector>
  </HeadingPairs>
  <TitlesOfParts>
    <vt:vector size="27" baseType="lpstr">
      <vt:lpstr>Sheet1</vt:lpstr>
      <vt:lpstr>AdditionalEnergyrequiredtoSupplyNZASlessWouldbeSpilled</vt:lpstr>
      <vt:lpstr>ChgEnergyTotal</vt:lpstr>
      <vt:lpstr>ChgofCostforGen_Max</vt:lpstr>
      <vt:lpstr>ChgofCostforGen_Min</vt:lpstr>
      <vt:lpstr>ChgofRoNZConsumption</vt:lpstr>
      <vt:lpstr>ChgPowerRoNZ</vt:lpstr>
      <vt:lpstr>ChgPowerTotal</vt:lpstr>
      <vt:lpstr>ChgSurplusofNZAS</vt:lpstr>
      <vt:lpstr>ChgSurplusofRoNZ</vt:lpstr>
      <vt:lpstr>CostofSpillageforGen</vt:lpstr>
      <vt:lpstr>ElasticityD</vt:lpstr>
      <vt:lpstr>EnergyStrandedWater</vt:lpstr>
      <vt:lpstr>EnergyusedbyNZASinStayScenario</vt:lpstr>
      <vt:lpstr>EnergyusedbyRoNZinStayScenario</vt:lpstr>
      <vt:lpstr>GeneratorplusNZASMaxChgSurplus</vt:lpstr>
      <vt:lpstr>GeneratorplusNZASMinChgSurplus</vt:lpstr>
      <vt:lpstr>LossofRoNZSurplus</vt:lpstr>
      <vt:lpstr>PowerGenSSINonSpill</vt:lpstr>
      <vt:lpstr>PowerNZASCons</vt:lpstr>
      <vt:lpstr>PowerStrandedWater</vt:lpstr>
      <vt:lpstr>PriceExit</vt:lpstr>
      <vt:lpstr>PriceStay</vt:lpstr>
      <vt:lpstr>PriceWTP</vt:lpstr>
      <vt:lpstr>RevforGenfromRoNZChgConsinExitScenario</vt:lpstr>
      <vt:lpstr>RoNZWealthTransfer</vt:lpstr>
      <vt:lpstr>StrandedWaterCostperMWh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Eficiency Loss Tiwai Contracts</dc:title>
  <dc:creator/>
  <cp:lastModifiedBy/>
  <dcterms:created xsi:type="dcterms:W3CDTF">2021-10-20T22:34:49Z</dcterms:created>
  <dcterms:modified xsi:type="dcterms:W3CDTF">2021-12-07T02:55:21Z</dcterms:modified>
</cp:coreProperties>
</file>