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/colors2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metadata.xml" ContentType="application/vnd.openxmlformats-officedocument.spreadsheetml.sheetMetadata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nspowernz.sharepoint.com/sites/external/befea001e/EA Referral/BBC Referral/"/>
    </mc:Choice>
  </mc:AlternateContent>
  <xr:revisionPtr revIDLastSave="222" documentId="8_{EC135A55-B1C4-4022-991E-C731FE78C844}" xr6:coauthVersionLast="45" xr6:coauthVersionMax="45" xr10:uidLastSave="{5AD834A5-F998-43CA-BBE7-65E85F4ED972}"/>
  <bookViews>
    <workbookView xWindow="-110" yWindow="-110" windowWidth="19420" windowHeight="10420" tabRatio="855" xr2:uid="{00000000-000D-0000-FFFF-FFFF00000000}"/>
  </bookViews>
  <sheets>
    <sheet name="chart input figures" sheetId="108" r:id="rId1"/>
    <sheet name="T1 Covered Cost Components" sheetId="94" r:id="rId2"/>
    <sheet name="F1 Covered Cost Components" sheetId="109" r:id="rId3"/>
    <sheet name="F2 MAR by charge type" sheetId="110" r:id="rId4"/>
    <sheet name="F3 BBC by BBI" sheetId="111" r:id="rId5"/>
    <sheet name="T2 Revenue by customer by type" sheetId="107" r:id="rId6"/>
    <sheet name="F4a $40m+" sheetId="113" r:id="rId7"/>
    <sheet name="Sheet2" sheetId="119" r:id="rId8"/>
    <sheet name="F4b $5-40m" sheetId="112" r:id="rId9"/>
    <sheet name="F4c &lt;$5m" sheetId="114" r:id="rId10"/>
    <sheet name="T3 Indicative vs Status Quo" sheetId="74" r:id="rId11"/>
    <sheet name="F5 customer $m change" sheetId="115" r:id="rId12"/>
    <sheet name="F6 customer % change" sheetId="116" r:id="rId13"/>
    <sheet name="F7 projection to 2035 by type" sheetId="1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'T3 Indicative vs Status Quo'!$A$2:$F$58</definedName>
    <definedName name="_xlchart.v1.0" hidden="1">'chart input figures'!$C$21:$C$23</definedName>
    <definedName name="_xlchart.v1.1" hidden="1">'chart input figures'!$D$21:$D$23</definedName>
    <definedName name="ANSICList">[1]ANSIC!$B$1:$B$37</definedName>
    <definedName name="ANZSIC">OFFSET([2]QuarterlyElectricitySalesbyComp!$J$5,0,0,COUNTA([2]QuarterlyElectricitySalesbyComp!$J:$J)-1,1)</definedName>
    <definedName name="chart2">#REF!</definedName>
    <definedName name="CombinedSector">OFFSET('[2]Old QuarterlyElectricitySales'!$K$4,0,0,COUNTA('[2]Old QuarterlyElectricitySales'!$K:$K)-1,1)</definedName>
    <definedName name="CurrentSurvey">#REF!</definedName>
    <definedName name="Dec_83">OFFSET([3]Charts!$L$21,0,0,COUNTA([3]Charts!$L$21:$L$183),1)</definedName>
    <definedName name="DOM_LRG">#REF!</definedName>
    <definedName name="DOM_MED">#REF!</definedName>
    <definedName name="DOM_SM">#REF!</definedName>
    <definedName name="DYE">OFFSET('[2]Old QuarterlyElectricitySales'!$H$4,0,0,COUNTA('[2]Old QuarterlyElectricitySales'!$H:$H)-1,1)</definedName>
    <definedName name="FARM_LRG">#REF!</definedName>
    <definedName name="FARM_MED">#REF!</definedName>
    <definedName name="FARM_SM">#REF!</definedName>
    <definedName name="GWhtoPJ">1/277.778</definedName>
    <definedName name="hydro_temp">#REF!</definedName>
    <definedName name="input_05">#REF!</definedName>
    <definedName name="JYE">OFFSET('[2]Old QuarterlyElectricitySales'!$F$4,0,0,COUNTA('[2]Old QuarterlyElectricitySales'!$F:$F)-1,1)</definedName>
    <definedName name="MWhtoPJ">0.0000036</definedName>
    <definedName name="MYE" comment="Selects MYE column">OFFSET('[2]Old QuarterlyElectricitySales'!$E$4,0,0,COUNTA('[2]Old QuarterlyElectricitySales'!$E:$E)-1,1)</definedName>
    <definedName name="Net_generation">[4]StationID!$N$3:$Q$153</definedName>
    <definedName name="page\x2dtotal" localSheetId="5">All Customer [5]Charges!$A$271</definedName>
    <definedName name="page\x2dtotal">All Customer [5]Charges!$A$271</definedName>
    <definedName name="page\x2dtotal\x2dmaster0" localSheetId="5">All Customer [5]Charges!$A$271</definedName>
    <definedName name="page\x2dtotal\x2dmaster0">All Customer [5]Charges!$A$271</definedName>
    <definedName name="PJfromGWh">277.778</definedName>
    <definedName name="qryNorthpowerInfoRequestAugust03Part2">#REF!</definedName>
    <definedName name="RetailerLinesCharges">OFFSET('[2]Old QuarterlyElectricitySales'!$L$4,0,0,COUNTA('[2]Old QuarterlyElectricitySales'!$L:$L)-2,1)</definedName>
    <definedName name="RetailerLinesChargesContact">OFFSET([2]QuarterlyElectricitySalesbyComp!$L$5,0,0,COUNTA([2]QuarterlyElectricitySalesbyComp!$L:$L)-3,1)</definedName>
    <definedName name="RetailerLinesChargesEnergyDirect">OFFSET([2]QuarterlyElectricitySalesbyComp!$R$5,0,0,COUNTA([2]QuarterlyElectricitySalesbyComp!$R:$R)-3,1)</definedName>
    <definedName name="RetailerLinesChargesEnergyOnline">OFFSET([2]QuarterlyElectricitySalesbyComp!$M$5,0,0,COUNTA([2]QuarterlyElectricitySalesbyComp!$M:$M)-3,1)</definedName>
    <definedName name="RetailerLinesChargesGenesis">OFFSET([2]QuarterlyElectricitySalesbyComp!$N$5,0,0,COUNTA([2]QuarterlyElectricitySalesbyComp!$N:$N)-3,1)</definedName>
    <definedName name="RetailerLinesChargesKCE">OFFSET([2]QuarterlyElectricitySalesbyComp!$W$5,0,0,COUNTA([2]QuarterlyElectricitySalesbyComp!$W:$W)-3,1)</definedName>
    <definedName name="RetailerLinesChargesMeridian">OFFSET([2]QuarterlyElectricitySalesbyComp!$S$5,0,0,COUNTA([2]QuarterlyElectricitySalesbyComp!$S:$S)-3,1)</definedName>
    <definedName name="RetailerLinesChargesMRP">OFFSET([2]QuarterlyElectricitySalesbyComp!$V$5,0,0,COUNTA([2]QuarterlyElectricitySalesbyComp!$V:$V)-3,1)</definedName>
    <definedName name="RetailerLinesChargesNova">OFFSET([2]QuarterlyElectricitySalesbyComp!$Q$5,0,0,COUNTA([2]QuarterlyElectricitySalesbyComp!$Q:$Q)-3,1)</definedName>
    <definedName name="RetailerLinesChargesPowershop">OFFSET([2]QuarterlyElectricitySalesbyComp!$U$5,0,0,COUNTA([2]QuarterlyElectricitySalesbyComp!$U:$U)-3,1)</definedName>
    <definedName name="RetailerLinesChargesPulse">OFFSET([2]QuarterlyElectricitySalesbyComp!$O$5,0,0,COUNTA([2]QuarterlyElectricitySalesbyComp!$O:$O)-3,1)</definedName>
    <definedName name="RetailerLinesChargesSimply">OFFSET([2]QuarterlyElectricitySalesbyComp!$P$5,0,0,COUNTA([2]QuarterlyElectricitySalesbyComp!$P:$P)-3,1)</definedName>
    <definedName name="RetailerLinesChargesTrustpower">OFFSET([2]QuarterlyElectricitySalesbyComp!$T$5,0,0,COUNTA([2]QuarterlyElectricitySalesbyComp!$T:$T)-3,1)</definedName>
    <definedName name="RetailerList">'[1]Customer Data'!$A$1:$A$14</definedName>
    <definedName name="RetailerOtherCostsAndMargins">OFFSET('[2]Old QuarterlyElectricitySales'!$P$4,0,0,COUNTA('[2]Old QuarterlyElectricitySales'!$P:$P)-2,1)</definedName>
    <definedName name="RetailerOtherCostsAndMarginsContact">OFFSET([2]QuarterlyElectricitySalesbyComp!$AB$5,0,0,COUNTA([2]QuarterlyElectricitySalesbyComp!$AB:$AB)-3,1)</definedName>
    <definedName name="RetailerOtherCostsAndMarginsEnergyDirect">OFFSET([2]QuarterlyElectricitySalesbyComp!$AH$5,0,0,COUNTA([2]QuarterlyElectricitySalesbyComp!$AH:$AH)-3,1)</definedName>
    <definedName name="RetailerOtherCostsAndMarginsEnergyOnline">OFFSET([2]QuarterlyElectricitySalesbyComp!$AC$5,0,0,COUNTA([2]QuarterlyElectricitySalesbyComp!$AC:$AC)-3,1)</definedName>
    <definedName name="RetailerOtherCostsAndMarginsGenesis">OFFSET([2]QuarterlyElectricitySalesbyComp!$AD$5,0,0,COUNTA([2]QuarterlyElectricitySalesbyComp!$AD:$AD)-3,1)</definedName>
    <definedName name="RetailerOtherCostsAndMarginsKCE">OFFSET([2]QuarterlyElectricitySalesbyComp!$AM$5,0,0,COUNTA([2]QuarterlyElectricitySalesbyComp!$AM:$AM)-3,1)</definedName>
    <definedName name="RetailerOtherCostsAndMarginsMeridian">OFFSET([2]QuarterlyElectricitySalesbyComp!$AI$5,0,0,COUNTA([2]QuarterlyElectricitySalesbyComp!$AI:$AI)-3,1)</definedName>
    <definedName name="RetailerOtherCostsAndMarginsMRP">OFFSET([2]QuarterlyElectricitySalesbyComp!$AL$5,0,0,COUNTA([2]QuarterlyElectricitySalesbyComp!$AL:$AL)-3,1)</definedName>
    <definedName name="RetailerOtherCostsAndMarginsNova">OFFSET([2]QuarterlyElectricitySalesbyComp!$AG$5,0,0,COUNTA([2]QuarterlyElectricitySalesbyComp!$AG:$AG)-3,1)</definedName>
    <definedName name="RetailerOtherCostsAndMarginsPowershop">OFFSET([2]QuarterlyElectricitySalesbyComp!$AK$5,0,0,COUNTA([2]QuarterlyElectricitySalesbyComp!$AK:$AK)-3,1)</definedName>
    <definedName name="RetailerOtherCostsAndMarginsPulse">OFFSET([2]QuarterlyElectricitySalesbyComp!$AE$5,0,0,COUNTA([2]QuarterlyElectricitySalesbyComp!$AE:$AE)-3,1)</definedName>
    <definedName name="RetailerOtherCostsAndMarginsSimply">OFFSET([2]QuarterlyElectricitySalesbyComp!$AF$5,0,0,COUNTA([2]QuarterlyElectricitySalesbyComp!$AF:$AF)-3,1)</definedName>
    <definedName name="RetailerOtherCostsAndMarginsTrustpower">OFFSET([2]QuarterlyElectricitySalesbyComp!$AJ$5,0,0,COUNTA([2]QuarterlyElectricitySalesbyComp!$AJ:$AJ)-3,1)</definedName>
    <definedName name="SYE">OFFSET('[2]Old QuarterlyElectricitySales'!$G$4,0,0,COUNTA('[2]Old QuarterlyElectricitySales'!$G:$G)-1,1)</definedName>
    <definedName name="temp">#REF!</definedName>
    <definedName name="TotalSales">OFFSET('[2]Old QuarterlyElectricitySales'!$Q$4,0,0,COUNTA('[2]Old QuarterlyElectricitySales'!$Q:$Q)-2,1)</definedName>
    <definedName name="TWhtoPJ">3.6</definedName>
    <definedName name="TYPE">[6]Lookup!$A$1:$B$47</definedName>
    <definedName name="VolumeSold">OFFSET('[2]Old QuarterlyElectricitySales'!$R$4,0,0,COUNTA('[2]Old QuarterlyElectricitySales'!$R:$R)-2,1)</definedName>
    <definedName name="VolumeSoldContact">OFFSET([2]QuarterlyElectricitySalesbyComp!$AQ$5,0,0,COUNTA([2]QuarterlyElectricitySalesbyComp!$AQ:$AQ)-3,1)</definedName>
    <definedName name="VolumeSoldEnergyDirect">OFFSET([2]QuarterlyElectricitySalesbyComp!$AW$5,0,0,COUNTA([2]QuarterlyElectricitySalesbyComp!$AW:$AW)-3,1)</definedName>
    <definedName name="VolumeSoldEnergyOnline">OFFSET([2]QuarterlyElectricitySalesbyComp!$AR$5,0,0,COUNTA([2]QuarterlyElectricitySalesbyComp!$AR:$AR)-3,1)</definedName>
    <definedName name="VolumeSoldGenesis">OFFSET([2]QuarterlyElectricitySalesbyComp!$AS$5,0,0,COUNTA([2]QuarterlyElectricitySalesbyComp!$AS:$AS)-3,1)</definedName>
    <definedName name="VolumeSoldKCE">OFFSET([2]QuarterlyElectricitySalesbyComp!$BB$5,0,0,COUNTA([2]QuarterlyElectricitySalesbyComp!$BB:$BB)-3,1)</definedName>
    <definedName name="VolumeSoldMeridian">OFFSET([2]QuarterlyElectricitySalesbyComp!$AX$5,0,0,COUNTA([2]QuarterlyElectricitySalesbyComp!$AX:$AX)-3,1)</definedName>
    <definedName name="VolumeSoldMRP">OFFSET([2]QuarterlyElectricitySalesbyComp!$BA$5,0,0,COUNTA([2]QuarterlyElectricitySalesbyComp!$BA:$BA)-3,1)</definedName>
    <definedName name="VolumeSoldNova">OFFSET([2]QuarterlyElectricitySalesbyComp!$AV$5,0,0,COUNTA([2]QuarterlyElectricitySalesbyComp!$AV:$AV)-3,1)</definedName>
    <definedName name="VolumeSoldPowershop">OFFSET([2]QuarterlyElectricitySalesbyComp!$AZ$5,0,0,COUNTA([2]QuarterlyElectricitySalesbyComp!$AZ:$AZ)-3,1)</definedName>
    <definedName name="VolumeSoldPulse">OFFSET([2]QuarterlyElectricitySalesbyComp!$AT$5,0,0,COUNTA([2]QuarterlyElectricitySalesbyComp!$AT:$AT)-3,1)</definedName>
    <definedName name="VolumeSoldSimply">OFFSET([2]QuarterlyElectricitySalesbyComp!$AU$5,0,0,COUNTA([2]QuarterlyElectricitySalesbyComp!$AU:$AU)-3,1)</definedName>
    <definedName name="VolumeSoldTotal">OFFSET([2]QuarterlyElectricitySalesbyComp!$BD$5,0,0,COUNTA([2]QuarterlyElectricitySalesbyComp!$BD:$BD)-3,1)</definedName>
    <definedName name="VolumeSoldTrustpower">OFFSET([2]QuarterlyElectricitySalesbyComp!$AY$5,0,0,COUNTA([2]QuarterlyElectricitySalesbyComp!$AY:$AY)-3,1)</definedName>
  </definedNames>
  <calcPr calcId="191028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08" l="1"/>
  <c r="B4" i="107" l="1" a="1"/>
  <c r="B4" i="107" s="1"/>
  <c r="B11" i="107" a="1"/>
  <c r="B11" i="107" s="1"/>
  <c r="B17" i="107" a="1"/>
  <c r="B17" i="107" s="1"/>
  <c r="B30" i="107" a="1"/>
  <c r="B30" i="107" s="1"/>
  <c r="B36" i="107" a="1"/>
  <c r="B36" i="107" s="1"/>
  <c r="B43" i="107" a="1"/>
  <c r="B43" i="107" s="1"/>
  <c r="B49" i="107" a="1"/>
  <c r="B49" i="107" s="1"/>
  <c r="B14" i="107" a="1"/>
  <c r="B14" i="107" s="1"/>
  <c r="B3" i="107" a="1"/>
  <c r="B3" i="107" s="1"/>
  <c r="B5" i="107" a="1"/>
  <c r="B5" i="107" s="1"/>
  <c r="B18" i="107" a="1"/>
  <c r="B18" i="107" s="1"/>
  <c r="B24" i="107" a="1"/>
  <c r="B24" i="107" s="1"/>
  <c r="B31" i="107" a="1"/>
  <c r="B31" i="107" s="1"/>
  <c r="B37" i="107" a="1"/>
  <c r="B37" i="107" s="1"/>
  <c r="B50" i="107" a="1"/>
  <c r="B50" i="107" s="1"/>
  <c r="B56" i="107" a="1"/>
  <c r="B56" i="107" s="1"/>
  <c r="B33" i="107" a="1"/>
  <c r="B33" i="107" s="1"/>
  <c r="B55" i="107" a="1"/>
  <c r="B55" i="107" s="1"/>
  <c r="B6" i="107" a="1"/>
  <c r="B6" i="107" s="1"/>
  <c r="B12" i="107" a="1"/>
  <c r="B12" i="107" s="1"/>
  <c r="B19" i="107" a="1"/>
  <c r="B19" i="107" s="1"/>
  <c r="B25" i="107" a="1"/>
  <c r="B25" i="107" s="1"/>
  <c r="B38" i="107" a="1"/>
  <c r="B38" i="107" s="1"/>
  <c r="B44" i="107" a="1"/>
  <c r="B44" i="107" s="1"/>
  <c r="B51" i="107" a="1"/>
  <c r="B51" i="107" s="1"/>
  <c r="B57" i="107" a="1"/>
  <c r="B57" i="107" s="1"/>
  <c r="B20" i="107" a="1"/>
  <c r="B20" i="107" s="1"/>
  <c r="B46" i="107" a="1"/>
  <c r="B46" i="107" s="1"/>
  <c r="B7" i="107" a="1"/>
  <c r="B7" i="107" s="1"/>
  <c r="B13" i="107" a="1"/>
  <c r="B13" i="107" s="1"/>
  <c r="B26" i="107" a="1"/>
  <c r="B26" i="107" s="1"/>
  <c r="B32" i="107" a="1"/>
  <c r="B32" i="107" s="1"/>
  <c r="B39" i="107" a="1"/>
  <c r="B39" i="107" s="1"/>
  <c r="B45" i="107" a="1"/>
  <c r="B45" i="107" s="1"/>
  <c r="B58" i="107" a="1"/>
  <c r="B58" i="107" s="1"/>
  <c r="B27" i="107" a="1"/>
  <c r="B27" i="107" s="1"/>
  <c r="B52" i="107" a="1"/>
  <c r="B52" i="107" s="1"/>
  <c r="B8" i="107" a="1"/>
  <c r="B8" i="107" s="1"/>
  <c r="B15" i="107" a="1"/>
  <c r="B15" i="107" s="1"/>
  <c r="B21" i="107" a="1"/>
  <c r="B21" i="107" s="1"/>
  <c r="B34" i="107" a="1"/>
  <c r="B34" i="107" s="1"/>
  <c r="B40" i="107" a="1"/>
  <c r="B40" i="107" s="1"/>
  <c r="B47" i="107" a="1"/>
  <c r="B47" i="107" s="1"/>
  <c r="B53" i="107" a="1"/>
  <c r="B53" i="107" s="1"/>
  <c r="B16" i="107" a="1"/>
  <c r="B16" i="107" s="1"/>
  <c r="B23" i="107" a="1"/>
  <c r="B23" i="107" s="1"/>
  <c r="B42" i="107" a="1"/>
  <c r="B42" i="107" s="1"/>
  <c r="B9" i="107" a="1"/>
  <c r="B9" i="107" s="1"/>
  <c r="B22" i="107" a="1"/>
  <c r="B22" i="107" s="1"/>
  <c r="B28" i="107" a="1"/>
  <c r="B28" i="107" s="1"/>
  <c r="B35" i="107" a="1"/>
  <c r="B35" i="107" s="1"/>
  <c r="B41" i="107" a="1"/>
  <c r="B41" i="107" s="1"/>
  <c r="B54" i="107" a="1"/>
  <c r="B54" i="107" s="1"/>
  <c r="B10" i="107" a="1"/>
  <c r="B10" i="107" s="1"/>
  <c r="B29" i="107" a="1"/>
  <c r="B29" i="107" s="1"/>
  <c r="B48" i="107" a="1"/>
  <c r="B48" i="107" s="1"/>
  <c r="B58" i="74" l="1"/>
  <c r="B57" i="74"/>
  <c r="B56" i="74"/>
  <c r="B55" i="74"/>
  <c r="B54" i="74"/>
  <c r="B53" i="74"/>
  <c r="B52" i="74"/>
  <c r="B51" i="74"/>
  <c r="B50" i="74"/>
  <c r="B49" i="74"/>
  <c r="B48" i="74"/>
  <c r="B47" i="74"/>
  <c r="B46" i="74"/>
  <c r="B45" i="74"/>
  <c r="B44" i="74"/>
  <c r="B43" i="74"/>
  <c r="B42" i="74"/>
  <c r="B41" i="74"/>
  <c r="B40" i="74"/>
  <c r="B39" i="74"/>
  <c r="B38" i="74"/>
  <c r="B37" i="74"/>
  <c r="B36" i="74"/>
  <c r="B35" i="74"/>
  <c r="B34" i="74"/>
  <c r="B33" i="74"/>
  <c r="B32" i="74"/>
  <c r="B31" i="74"/>
  <c r="B30" i="74"/>
  <c r="B29" i="74"/>
  <c r="B28" i="74"/>
  <c r="B27" i="74"/>
  <c r="B26" i="74"/>
  <c r="B25" i="74"/>
  <c r="B24" i="74"/>
  <c r="B23" i="74"/>
  <c r="B22" i="74"/>
  <c r="B21" i="74"/>
  <c r="B20" i="74"/>
  <c r="B19" i="74"/>
  <c r="B18" i="74"/>
  <c r="B17" i="74"/>
  <c r="B16" i="74"/>
  <c r="B15" i="74"/>
  <c r="B14" i="74"/>
  <c r="B13" i="74"/>
  <c r="B12" i="74"/>
  <c r="B11" i="74"/>
  <c r="B10" i="74"/>
  <c r="B9" i="74"/>
  <c r="B8" i="74"/>
  <c r="B7" i="74"/>
  <c r="B6" i="74"/>
  <c r="B5" i="74"/>
  <c r="B4" i="74"/>
  <c r="B3" i="74"/>
  <c r="D21" i="108" l="1"/>
  <c r="E3" i="94" l="1"/>
  <c r="F11" i="94"/>
  <c r="E21" i="94"/>
  <c r="G12" i="94"/>
  <c r="E8" i="94"/>
  <c r="G24" i="94"/>
  <c r="E19" i="94"/>
  <c r="F12" i="94"/>
  <c r="F19" i="94"/>
  <c r="E15" i="94"/>
  <c r="G22" i="94"/>
  <c r="D27" i="94"/>
  <c r="G11" i="94"/>
  <c r="D22" i="94"/>
  <c r="E27" i="94"/>
  <c r="D19" i="94"/>
  <c r="D7" i="94"/>
  <c r="E17" i="94"/>
  <c r="G7" i="94"/>
  <c r="G29" i="94"/>
  <c r="G4" i="94"/>
  <c r="F30" i="94"/>
  <c r="E6" i="94"/>
  <c r="F23" i="94"/>
  <c r="E12" i="94"/>
  <c r="D10" i="94"/>
  <c r="G26" i="94"/>
  <c r="G28" i="94"/>
  <c r="E22" i="94"/>
  <c r="D16" i="94"/>
  <c r="G15" i="94"/>
  <c r="F21" i="94"/>
  <c r="G18" i="94"/>
  <c r="F5" i="94"/>
  <c r="D26" i="94"/>
  <c r="G19" i="94"/>
  <c r="E9" i="94"/>
  <c r="E29" i="94"/>
  <c r="F29" i="94"/>
  <c r="E11" i="94"/>
  <c r="E24" i="94"/>
  <c r="G21" i="94"/>
  <c r="D4" i="94"/>
  <c r="G10" i="94"/>
  <c r="F6" i="94"/>
  <c r="F27" i="94"/>
  <c r="F4" i="94"/>
  <c r="F16" i="94"/>
  <c r="F13" i="94"/>
  <c r="G3" i="94"/>
  <c r="E16" i="94"/>
  <c r="G14" i="94"/>
  <c r="D18" i="94"/>
  <c r="E10" i="94"/>
  <c r="F9" i="94"/>
  <c r="F26" i="94"/>
  <c r="F20" i="94"/>
  <c r="D24" i="94"/>
  <c r="G23" i="94"/>
  <c r="F28" i="94"/>
  <c r="F8" i="94"/>
  <c r="D29" i="94"/>
  <c r="E4" i="94"/>
  <c r="D11" i="94"/>
  <c r="G25" i="94"/>
  <c r="G5" i="94"/>
  <c r="D23" i="94"/>
  <c r="D3" i="94"/>
  <c r="E14" i="94"/>
  <c r="F7" i="94"/>
  <c r="F10" i="94"/>
  <c r="D25" i="94"/>
  <c r="E18" i="94"/>
  <c r="F3" i="94"/>
  <c r="F18" i="94"/>
  <c r="F14" i="94"/>
  <c r="D28" i="94"/>
  <c r="G9" i="94"/>
  <c r="E7" i="94"/>
  <c r="D20" i="94"/>
  <c r="D15" i="94"/>
  <c r="F25" i="94"/>
  <c r="G27" i="94"/>
  <c r="E26" i="94"/>
  <c r="E23" i="94"/>
  <c r="E20" i="94"/>
  <c r="D8" i="94"/>
  <c r="E5" i="94"/>
  <c r="F15" i="94"/>
  <c r="F17" i="94"/>
  <c r="G8" i="94"/>
  <c r="D21" i="94"/>
  <c r="G16" i="94"/>
  <c r="G20" i="94"/>
  <c r="G6" i="94"/>
  <c r="D9" i="94"/>
  <c r="D5" i="94"/>
  <c r="G17" i="94"/>
  <c r="D6" i="94"/>
  <c r="F22" i="94"/>
  <c r="F24" i="94"/>
  <c r="D17" i="94"/>
  <c r="E25" i="94"/>
  <c r="E28" i="94"/>
  <c r="E13" i="94" l="1"/>
  <c r="E30" i="94"/>
  <c r="D12" i="94"/>
  <c r="D13" i="94"/>
  <c r="D14" i="94"/>
  <c r="D30" i="94"/>
  <c r="G13" i="94"/>
  <c r="G30" i="94"/>
  <c r="H12" i="94"/>
  <c r="H21" i="94"/>
  <c r="H29" i="94"/>
  <c r="H17" i="94"/>
  <c r="H11" i="94"/>
  <c r="H23" i="94"/>
  <c r="H14" i="94"/>
  <c r="H16" i="94"/>
  <c r="H10" i="94"/>
  <c r="H19" i="94"/>
  <c r="H15" i="94"/>
  <c r="H24" i="94"/>
  <c r="H27" i="94"/>
  <c r="H20" i="94"/>
  <c r="H28" i="94"/>
  <c r="H26" i="94"/>
  <c r="H25" i="94"/>
  <c r="H18" i="94"/>
  <c r="H22" i="94"/>
  <c r="D35" i="108" l="1"/>
  <c r="H8" i="94"/>
  <c r="D37" i="108"/>
  <c r="H9" i="94"/>
  <c r="D36" i="108"/>
  <c r="H3" i="94"/>
  <c r="D33" i="108"/>
  <c r="H7" i="94"/>
  <c r="D38" i="108"/>
  <c r="H6" i="94"/>
  <c r="H13" i="94"/>
  <c r="H30" i="94"/>
  <c r="D39" i="108"/>
  <c r="H5" i="94"/>
  <c r="D32" i="108"/>
  <c r="H4" i="94"/>
  <c r="E10" i="108"/>
  <c r="E9" i="108"/>
  <c r="E12" i="108"/>
  <c r="E11" i="108"/>
  <c r="E14" i="108" l="1"/>
  <c r="D10" i="108" s="1"/>
  <c r="D11" i="108" l="1"/>
  <c r="D9" i="108"/>
  <c r="D12" i="108"/>
  <c r="E138" i="108" l="1"/>
  <c r="E32" i="108" l="1"/>
  <c r="E33" i="108"/>
  <c r="E34" i="108"/>
  <c r="E35" i="108"/>
  <c r="E36" i="108"/>
  <c r="E37" i="108"/>
  <c r="E38" i="108"/>
  <c r="E39" i="108"/>
  <c r="D41" i="108"/>
  <c r="E121" i="108"/>
  <c r="E122" i="108"/>
  <c r="E123" i="108"/>
  <c r="E124" i="108"/>
  <c r="E125" i="108"/>
  <c r="E126" i="108"/>
  <c r="E127" i="108"/>
  <c r="E128" i="108"/>
  <c r="E129" i="108"/>
  <c r="E130" i="108"/>
  <c r="E131" i="108"/>
  <c r="E132" i="108"/>
  <c r="E133" i="108"/>
  <c r="E134" i="108"/>
  <c r="E135" i="108"/>
  <c r="E136" i="108"/>
  <c r="E137" i="108"/>
  <c r="F31" i="94" l="1"/>
  <c r="E31" i="94"/>
  <c r="G31" i="94"/>
  <c r="D31" i="94"/>
  <c r="H31" i="94" l="1"/>
  <c r="D22" i="108" l="1"/>
  <c r="D23" i="108" l="1"/>
  <c r="D25" i="108" l="1"/>
  <c r="E22" i="108" l="1"/>
  <c r="C22" i="108" s="1"/>
  <c r="E21" i="108"/>
  <c r="C21" i="108" s="1"/>
  <c r="E23" i="108"/>
  <c r="C23" i="108" s="1"/>
  <c r="D58" i="74" l="1"/>
  <c r="D54" i="74"/>
  <c r="D39" i="74"/>
  <c r="D24" i="74"/>
  <c r="D9" i="74"/>
  <c r="D4" i="74"/>
  <c r="D55" i="74"/>
  <c r="D44" i="74"/>
  <c r="D48" i="74"/>
  <c r="D33" i="74"/>
  <c r="D28" i="74"/>
  <c r="D18" i="74"/>
  <c r="D14" i="74"/>
  <c r="D40" i="74"/>
  <c r="D6" i="74"/>
  <c r="D49" i="74"/>
  <c r="D15" i="74"/>
  <c r="D57" i="74"/>
  <c r="D52" i="74"/>
  <c r="D42" i="74"/>
  <c r="D38" i="74"/>
  <c r="D23" i="74"/>
  <c r="D8" i="74"/>
  <c r="D47" i="74"/>
  <c r="D32" i="74"/>
  <c r="D17" i="74"/>
  <c r="D12" i="74"/>
  <c r="D20" i="74"/>
  <c r="D34" i="74"/>
  <c r="D56" i="74"/>
  <c r="D41" i="74"/>
  <c r="D36" i="74"/>
  <c r="D26" i="74"/>
  <c r="D22" i="74"/>
  <c r="D7" i="74"/>
  <c r="D25" i="74"/>
  <c r="D10" i="74"/>
  <c r="D50" i="74"/>
  <c r="D46" i="74"/>
  <c r="D31" i="74"/>
  <c r="D16" i="74"/>
  <c r="D30" i="74"/>
  <c r="D53" i="74"/>
  <c r="D43" i="74"/>
  <c r="D27" i="74"/>
  <c r="D5" i="74"/>
  <c r="D19" i="74"/>
  <c r="D13" i="74"/>
  <c r="D11" i="74"/>
  <c r="D21" i="74"/>
  <c r="D51" i="74"/>
  <c r="D29" i="74"/>
  <c r="D35" i="74"/>
  <c r="D3" i="74"/>
  <c r="D37" i="74"/>
  <c r="D45" i="74"/>
  <c r="A53" i="107" a="1"/>
  <c r="A53" i="107" s="1"/>
  <c r="M53" i="107" s="1"/>
  <c r="A45" i="107" a="1"/>
  <c r="A45" i="107" s="1"/>
  <c r="M45" i="107" s="1"/>
  <c r="A37" i="107" a="1"/>
  <c r="A37" i="107" s="1"/>
  <c r="M37" i="107" s="1"/>
  <c r="A29" i="107" a="1"/>
  <c r="A29" i="107" s="1"/>
  <c r="M29" i="107" s="1"/>
  <c r="A21" i="107" a="1"/>
  <c r="A21" i="107" s="1"/>
  <c r="M21" i="107" s="1"/>
  <c r="A13" i="107" a="1"/>
  <c r="A13" i="107" s="1"/>
  <c r="M13" i="107" s="1"/>
  <c r="A5" i="107" a="1"/>
  <c r="A5" i="107" s="1"/>
  <c r="M5" i="107" s="1"/>
  <c r="A47" i="107" a="1"/>
  <c r="A47" i="107" s="1"/>
  <c r="M47" i="107" s="1"/>
  <c r="A46" i="107" a="1"/>
  <c r="A46" i="107" s="1"/>
  <c r="M46" i="107" s="1"/>
  <c r="A52" i="107" a="1"/>
  <c r="A52" i="107" s="1"/>
  <c r="M52" i="107" s="1"/>
  <c r="A44" i="107" a="1"/>
  <c r="A44" i="107" s="1"/>
  <c r="M44" i="107" s="1"/>
  <c r="A36" i="107" a="1"/>
  <c r="A36" i="107" s="1"/>
  <c r="M36" i="107" s="1"/>
  <c r="A28" i="107" a="1"/>
  <c r="A28" i="107" s="1"/>
  <c r="M28" i="107" s="1"/>
  <c r="A20" i="107" a="1"/>
  <c r="A20" i="107" s="1"/>
  <c r="M20" i="107" s="1"/>
  <c r="A12" i="107" a="1"/>
  <c r="A12" i="107" s="1"/>
  <c r="M12" i="107" s="1"/>
  <c r="A4" i="107" a="1"/>
  <c r="A4" i="107" s="1"/>
  <c r="M4" i="107" s="1"/>
  <c r="A15" i="107" a="1"/>
  <c r="A15" i="107" s="1"/>
  <c r="M15" i="107" s="1"/>
  <c r="A22" i="107" a="1"/>
  <c r="A22" i="107" s="1"/>
  <c r="M22" i="107" s="1"/>
  <c r="A51" i="107" a="1"/>
  <c r="A51" i="107" s="1"/>
  <c r="M51" i="107" s="1"/>
  <c r="A43" i="107" a="1"/>
  <c r="A43" i="107" s="1"/>
  <c r="M43" i="107" s="1"/>
  <c r="A35" i="107" a="1"/>
  <c r="A35" i="107" s="1"/>
  <c r="M35" i="107" s="1"/>
  <c r="A27" i="107" a="1"/>
  <c r="A27" i="107" s="1"/>
  <c r="M27" i="107" s="1"/>
  <c r="A19" i="107" a="1"/>
  <c r="A19" i="107" s="1"/>
  <c r="M19" i="107" s="1"/>
  <c r="A11" i="107" a="1"/>
  <c r="A11" i="107" s="1"/>
  <c r="M11" i="107" s="1"/>
  <c r="A3" i="107" a="1"/>
  <c r="A3" i="107" s="1"/>
  <c r="M3" i="107" s="1"/>
  <c r="A55" i="107" a="1"/>
  <c r="A55" i="107" s="1"/>
  <c r="M55" i="107" s="1"/>
  <c r="A7" i="107" a="1"/>
  <c r="A7" i="107" s="1"/>
  <c r="M7" i="107" s="1"/>
  <c r="A30" i="107" a="1"/>
  <c r="A30" i="107" s="1"/>
  <c r="M30" i="107" s="1"/>
  <c r="A58" i="107" a="1"/>
  <c r="A58" i="107" s="1"/>
  <c r="M58" i="107" s="1"/>
  <c r="A50" i="107" a="1"/>
  <c r="A50" i="107" s="1"/>
  <c r="M50" i="107" s="1"/>
  <c r="A42" i="107" a="1"/>
  <c r="A42" i="107" s="1"/>
  <c r="M42" i="107" s="1"/>
  <c r="A34" i="107" a="1"/>
  <c r="A34" i="107" s="1"/>
  <c r="M34" i="107" s="1"/>
  <c r="A26" i="107" a="1"/>
  <c r="A26" i="107" s="1"/>
  <c r="M26" i="107" s="1"/>
  <c r="A18" i="107" a="1"/>
  <c r="A18" i="107" s="1"/>
  <c r="M18" i="107" s="1"/>
  <c r="A10" i="107" a="1"/>
  <c r="A10" i="107" s="1"/>
  <c r="M10" i="107" s="1"/>
  <c r="A39" i="107" a="1"/>
  <c r="A39" i="107" s="1"/>
  <c r="M39" i="107" s="1"/>
  <c r="A54" i="107" a="1"/>
  <c r="A54" i="107" s="1"/>
  <c r="M54" i="107" s="1"/>
  <c r="A57" i="107" a="1"/>
  <c r="A57" i="107" s="1"/>
  <c r="M57" i="107" s="1"/>
  <c r="A49" i="107" a="1"/>
  <c r="A49" i="107" s="1"/>
  <c r="M49" i="107" s="1"/>
  <c r="A41" i="107" a="1"/>
  <c r="A41" i="107" s="1"/>
  <c r="M41" i="107" s="1"/>
  <c r="A33" i="107" a="1"/>
  <c r="A33" i="107" s="1"/>
  <c r="M33" i="107" s="1"/>
  <c r="A25" i="107" a="1"/>
  <c r="A25" i="107" s="1"/>
  <c r="M25" i="107" s="1"/>
  <c r="A17" i="107" a="1"/>
  <c r="A17" i="107" s="1"/>
  <c r="M17" i="107" s="1"/>
  <c r="A9" i="107" a="1"/>
  <c r="A9" i="107" s="1"/>
  <c r="M9" i="107" s="1"/>
  <c r="A31" i="107" a="1"/>
  <c r="A31" i="107" s="1"/>
  <c r="M31" i="107" s="1"/>
  <c r="A38" i="107" a="1"/>
  <c r="A38" i="107" s="1"/>
  <c r="M38" i="107" s="1"/>
  <c r="A56" i="107" a="1"/>
  <c r="A56" i="107" s="1"/>
  <c r="M56" i="107" s="1"/>
  <c r="A48" i="107" a="1"/>
  <c r="A48" i="107" s="1"/>
  <c r="M48" i="107" s="1"/>
  <c r="A40" i="107" a="1"/>
  <c r="A40" i="107" s="1"/>
  <c r="M40" i="107" s="1"/>
  <c r="A32" i="107" a="1"/>
  <c r="A32" i="107" s="1"/>
  <c r="M32" i="107" s="1"/>
  <c r="A24" i="107" a="1"/>
  <c r="A24" i="107" s="1"/>
  <c r="M24" i="107" s="1"/>
  <c r="A16" i="107" a="1"/>
  <c r="A16" i="107" s="1"/>
  <c r="M16" i="107" s="1"/>
  <c r="A8" i="107" a="1"/>
  <c r="A8" i="107" s="1"/>
  <c r="M8" i="107" s="1"/>
  <c r="A23" i="107" a="1"/>
  <c r="A23" i="107" s="1"/>
  <c r="M23" i="107" s="1"/>
  <c r="A6" i="107" a="1"/>
  <c r="A6" i="107" s="1"/>
  <c r="M6" i="107" s="1"/>
  <c r="A14" i="107" a="1"/>
  <c r="A14" i="107" s="1"/>
  <c r="M14" i="107" s="1"/>
  <c r="C106" i="108"/>
  <c r="C98" i="108"/>
  <c r="C90" i="108"/>
  <c r="C79" i="108"/>
  <c r="C71" i="108"/>
  <c r="C63" i="108"/>
  <c r="C52" i="108"/>
  <c r="C100" i="108"/>
  <c r="C54" i="108"/>
  <c r="C107" i="108"/>
  <c r="C72" i="108"/>
  <c r="C105" i="108"/>
  <c r="C97" i="108"/>
  <c r="C89" i="108"/>
  <c r="C78" i="108"/>
  <c r="C70" i="108"/>
  <c r="C62" i="108"/>
  <c r="C51" i="108"/>
  <c r="C67" i="108"/>
  <c r="C65" i="108"/>
  <c r="C104" i="108"/>
  <c r="C96" i="108"/>
  <c r="C88" i="108"/>
  <c r="C77" i="108"/>
  <c r="C69" i="108"/>
  <c r="C61" i="108"/>
  <c r="C50" i="108"/>
  <c r="C59" i="108"/>
  <c r="C92" i="108"/>
  <c r="C91" i="108"/>
  <c r="C111" i="108"/>
  <c r="C103" i="108"/>
  <c r="C95" i="108"/>
  <c r="C87" i="108"/>
  <c r="C76" i="108"/>
  <c r="C68" i="108"/>
  <c r="C60" i="108"/>
  <c r="C86" i="108"/>
  <c r="C84" i="108"/>
  <c r="C83" i="108"/>
  <c r="C110" i="108"/>
  <c r="C102" i="108"/>
  <c r="C94" i="108"/>
  <c r="C75" i="108"/>
  <c r="C99" i="108"/>
  <c r="C64" i="108"/>
  <c r="C109" i="108"/>
  <c r="C101" i="108"/>
  <c r="C93" i="108"/>
  <c r="C85" i="108"/>
  <c r="C74" i="108"/>
  <c r="C66" i="108"/>
  <c r="C55" i="108"/>
  <c r="C108" i="108"/>
  <c r="C73" i="108"/>
  <c r="C53" i="108"/>
  <c r="G53" i="108" l="1"/>
  <c r="H53" i="108"/>
  <c r="D53" i="108"/>
  <c r="E53" i="108"/>
  <c r="D101" i="108"/>
  <c r="H101" i="108"/>
  <c r="G101" i="108"/>
  <c r="E101" i="108"/>
  <c r="H83" i="108"/>
  <c r="G83" i="108"/>
  <c r="E83" i="108"/>
  <c r="D83" i="108"/>
  <c r="D103" i="108"/>
  <c r="H103" i="108"/>
  <c r="G103" i="108"/>
  <c r="E103" i="108"/>
  <c r="H77" i="108"/>
  <c r="G77" i="108"/>
  <c r="E77" i="108"/>
  <c r="D77" i="108"/>
  <c r="D70" i="108"/>
  <c r="E70" i="108"/>
  <c r="G70" i="108"/>
  <c r="H70" i="108"/>
  <c r="G100" i="108"/>
  <c r="E100" i="108"/>
  <c r="D100" i="108"/>
  <c r="H100" i="108"/>
  <c r="E73" i="108"/>
  <c r="H73" i="108"/>
  <c r="G73" i="108"/>
  <c r="D73" i="108"/>
  <c r="H109" i="108"/>
  <c r="G109" i="108"/>
  <c r="D109" i="108"/>
  <c r="E109" i="108"/>
  <c r="H84" i="108"/>
  <c r="D84" i="108"/>
  <c r="G84" i="108"/>
  <c r="E84" i="108"/>
  <c r="D111" i="108"/>
  <c r="H111" i="108"/>
  <c r="G111" i="108"/>
  <c r="E111" i="108"/>
  <c r="H88" i="108"/>
  <c r="G88" i="108"/>
  <c r="E88" i="108"/>
  <c r="D88" i="108"/>
  <c r="H78" i="108"/>
  <c r="D78" i="108"/>
  <c r="E78" i="108"/>
  <c r="G78" i="108"/>
  <c r="E52" i="108"/>
  <c r="G52" i="108"/>
  <c r="H52" i="108"/>
  <c r="D52" i="108"/>
  <c r="G108" i="108"/>
  <c r="E108" i="108"/>
  <c r="D108" i="108"/>
  <c r="H108" i="108"/>
  <c r="H64" i="108"/>
  <c r="D64" i="108"/>
  <c r="G64" i="108"/>
  <c r="E64" i="108"/>
  <c r="H86" i="108"/>
  <c r="G86" i="108"/>
  <c r="D86" i="108"/>
  <c r="E86" i="108"/>
  <c r="D91" i="108"/>
  <c r="H91" i="108"/>
  <c r="E91" i="108"/>
  <c r="G91" i="108"/>
  <c r="H96" i="108"/>
  <c r="D96" i="108"/>
  <c r="G96" i="108"/>
  <c r="E96" i="108"/>
  <c r="H89" i="108"/>
  <c r="E89" i="108"/>
  <c r="G89" i="108"/>
  <c r="D89" i="108"/>
  <c r="E63" i="108"/>
  <c r="H63" i="108"/>
  <c r="G63" i="108"/>
  <c r="D63" i="108"/>
  <c r="G55" i="108"/>
  <c r="D55" i="108"/>
  <c r="H55" i="108"/>
  <c r="E55" i="108"/>
  <c r="D99" i="108"/>
  <c r="G99" i="108"/>
  <c r="H99" i="108"/>
  <c r="E99" i="108"/>
  <c r="D60" i="108"/>
  <c r="H60" i="108"/>
  <c r="G60" i="108"/>
  <c r="E60" i="108"/>
  <c r="H92" i="108"/>
  <c r="G92" i="108"/>
  <c r="E92" i="108"/>
  <c r="D92" i="108"/>
  <c r="H104" i="108"/>
  <c r="D104" i="108"/>
  <c r="E104" i="108"/>
  <c r="G104" i="108"/>
  <c r="E97" i="108"/>
  <c r="G97" i="108"/>
  <c r="H97" i="108"/>
  <c r="D97" i="108"/>
  <c r="G71" i="108"/>
  <c r="H71" i="108"/>
  <c r="D71" i="108"/>
  <c r="E71" i="108"/>
  <c r="H66" i="108"/>
  <c r="D66" i="108"/>
  <c r="G66" i="108"/>
  <c r="E66" i="108"/>
  <c r="H75" i="108"/>
  <c r="G75" i="108"/>
  <c r="E75" i="108"/>
  <c r="D75" i="108"/>
  <c r="D68" i="108"/>
  <c r="H68" i="108"/>
  <c r="E68" i="108"/>
  <c r="G68" i="108"/>
  <c r="E59" i="108"/>
  <c r="H59" i="108"/>
  <c r="D59" i="108"/>
  <c r="G59" i="108"/>
  <c r="E65" i="108"/>
  <c r="H65" i="108"/>
  <c r="G65" i="108"/>
  <c r="D65" i="108"/>
  <c r="H105" i="108"/>
  <c r="D105" i="108"/>
  <c r="E105" i="108"/>
  <c r="G105" i="108"/>
  <c r="D79" i="108"/>
  <c r="G79" i="108"/>
  <c r="E79" i="108"/>
  <c r="H79" i="108"/>
  <c r="M62" i="107"/>
  <c r="M61" i="107"/>
  <c r="M60" i="107"/>
  <c r="D74" i="108"/>
  <c r="G74" i="108"/>
  <c r="H74" i="108"/>
  <c r="E74" i="108"/>
  <c r="H94" i="108"/>
  <c r="G94" i="108"/>
  <c r="E94" i="108"/>
  <c r="D94" i="108"/>
  <c r="D76" i="108"/>
  <c r="E76" i="108"/>
  <c r="G76" i="108"/>
  <c r="H76" i="108"/>
  <c r="E50" i="108"/>
  <c r="D50" i="108"/>
  <c r="H50" i="108"/>
  <c r="G50" i="108"/>
  <c r="H67" i="108"/>
  <c r="G67" i="108"/>
  <c r="E67" i="108"/>
  <c r="D67" i="108"/>
  <c r="H72" i="108"/>
  <c r="E72" i="108"/>
  <c r="G72" i="108"/>
  <c r="D72" i="108"/>
  <c r="H90" i="108"/>
  <c r="G90" i="108"/>
  <c r="E90" i="108"/>
  <c r="D90" i="108"/>
  <c r="M59" i="107"/>
  <c r="D58" i="107"/>
  <c r="I56" i="107"/>
  <c r="N56" i="107" s="1"/>
  <c r="K54" i="107"/>
  <c r="J51" i="107"/>
  <c r="D50" i="107"/>
  <c r="K46" i="107"/>
  <c r="D42" i="107"/>
  <c r="I40" i="107"/>
  <c r="N40" i="107" s="1"/>
  <c r="J35" i="107"/>
  <c r="D34" i="107"/>
  <c r="K30" i="107"/>
  <c r="H29" i="107"/>
  <c r="D26" i="107"/>
  <c r="K22" i="107"/>
  <c r="H21" i="107"/>
  <c r="D18" i="107"/>
  <c r="I16" i="107"/>
  <c r="N16" i="107" s="1"/>
  <c r="K14" i="107"/>
  <c r="J11" i="107"/>
  <c r="D10" i="107"/>
  <c r="I8" i="107"/>
  <c r="N8" i="107" s="1"/>
  <c r="H5" i="107"/>
  <c r="D44" i="107"/>
  <c r="J37" i="107"/>
  <c r="D28" i="107"/>
  <c r="I18" i="107"/>
  <c r="N18" i="107" s="1"/>
  <c r="K8" i="107"/>
  <c r="D61" i="107"/>
  <c r="J54" i="107"/>
  <c r="D53" i="107"/>
  <c r="I51" i="107"/>
  <c r="N51" i="107" s="1"/>
  <c r="K49" i="107"/>
  <c r="H48" i="107"/>
  <c r="D45" i="107"/>
  <c r="K41" i="107"/>
  <c r="H40" i="107"/>
  <c r="D37" i="107"/>
  <c r="I35" i="107"/>
  <c r="N35" i="107" s="1"/>
  <c r="K33" i="107"/>
  <c r="D29" i="107"/>
  <c r="I27" i="107"/>
  <c r="N27" i="107" s="1"/>
  <c r="J22" i="107"/>
  <c r="D21" i="107"/>
  <c r="I19" i="107"/>
  <c r="N19" i="107" s="1"/>
  <c r="H16" i="107"/>
  <c r="J14" i="107"/>
  <c r="D13" i="107"/>
  <c r="I11" i="107"/>
  <c r="N11" i="107" s="1"/>
  <c r="K9" i="107"/>
  <c r="H8" i="107"/>
  <c r="D5" i="107"/>
  <c r="D6" i="107"/>
  <c r="I50" i="107"/>
  <c r="N50" i="107" s="1"/>
  <c r="K40" i="107"/>
  <c r="H31" i="107"/>
  <c r="D12" i="107"/>
  <c r="D56" i="107"/>
  <c r="I54" i="107"/>
  <c r="N54" i="107" s="1"/>
  <c r="K52" i="107"/>
  <c r="H51" i="107"/>
  <c r="J49" i="107"/>
  <c r="D48" i="107"/>
  <c r="D40" i="107"/>
  <c r="K36" i="107"/>
  <c r="H35" i="107"/>
  <c r="D32" i="107"/>
  <c r="K28" i="107"/>
  <c r="D24" i="107"/>
  <c r="I22" i="107"/>
  <c r="N22" i="107" s="1"/>
  <c r="D16" i="107"/>
  <c r="I14" i="107"/>
  <c r="N14" i="107" s="1"/>
  <c r="K12" i="107"/>
  <c r="H11" i="107"/>
  <c r="J9" i="107"/>
  <c r="D8" i="107"/>
  <c r="I6" i="107"/>
  <c r="N6" i="107" s="1"/>
  <c r="K4" i="107"/>
  <c r="H3" i="107"/>
  <c r="J45" i="107"/>
  <c r="K24" i="107"/>
  <c r="D4" i="107"/>
  <c r="J52" i="107"/>
  <c r="D51" i="107"/>
  <c r="I49" i="107"/>
  <c r="N49" i="107" s="1"/>
  <c r="J44" i="107"/>
  <c r="D43" i="107"/>
  <c r="I41" i="107"/>
  <c r="N41" i="107" s="1"/>
  <c r="K39" i="107"/>
  <c r="H38" i="107"/>
  <c r="J36" i="107"/>
  <c r="D35" i="107"/>
  <c r="D27" i="107"/>
  <c r="I25" i="107"/>
  <c r="N25" i="107" s="1"/>
  <c r="K23" i="107"/>
  <c r="H22" i="107"/>
  <c r="D19" i="107"/>
  <c r="I17" i="107"/>
  <c r="N17" i="107" s="1"/>
  <c r="H14" i="107"/>
  <c r="J12" i="107"/>
  <c r="D11" i="107"/>
  <c r="I9" i="107"/>
  <c r="N9" i="107" s="1"/>
  <c r="K7" i="107"/>
  <c r="D3" i="107"/>
  <c r="D60" i="107"/>
  <c r="D36" i="107"/>
  <c r="I26" i="107"/>
  <c r="N26" i="107" s="1"/>
  <c r="K16" i="107"/>
  <c r="D62" i="107"/>
  <c r="K58" i="107"/>
  <c r="H57" i="107"/>
  <c r="D54" i="107"/>
  <c r="I52" i="107"/>
  <c r="N52" i="107" s="1"/>
  <c r="K50" i="107"/>
  <c r="H49" i="107"/>
  <c r="D46" i="107"/>
  <c r="K42" i="107"/>
  <c r="J39" i="107"/>
  <c r="D38" i="107"/>
  <c r="I36" i="107"/>
  <c r="N36" i="107" s="1"/>
  <c r="D30" i="107"/>
  <c r="J23" i="107"/>
  <c r="D22" i="107"/>
  <c r="I20" i="107"/>
  <c r="N20" i="107" s="1"/>
  <c r="K18" i="107"/>
  <c r="J15" i="107"/>
  <c r="D14" i="107"/>
  <c r="I12" i="107"/>
  <c r="N12" i="107" s="1"/>
  <c r="H9" i="107"/>
  <c r="D52" i="107"/>
  <c r="I42" i="107"/>
  <c r="N42" i="107" s="1"/>
  <c r="H23" i="107"/>
  <c r="J5" i="107"/>
  <c r="D57" i="107"/>
  <c r="I55" i="107"/>
  <c r="N55" i="107" s="1"/>
  <c r="K53" i="107"/>
  <c r="H52" i="107"/>
  <c r="J50" i="107"/>
  <c r="D49" i="107"/>
  <c r="I47" i="107"/>
  <c r="N47" i="107" s="1"/>
  <c r="J42" i="107"/>
  <c r="D41" i="107"/>
  <c r="H36" i="107"/>
  <c r="J34" i="107"/>
  <c r="D33" i="107"/>
  <c r="K29" i="107"/>
  <c r="D25" i="107"/>
  <c r="I23" i="107"/>
  <c r="N23" i="107" s="1"/>
  <c r="J18" i="107"/>
  <c r="D17" i="107"/>
  <c r="H12" i="107"/>
  <c r="D9" i="107"/>
  <c r="K5" i="107"/>
  <c r="H39" i="107"/>
  <c r="J29" i="107"/>
  <c r="D20" i="107"/>
  <c r="I10" i="107"/>
  <c r="N10" i="107" s="1"/>
  <c r="K51" i="107"/>
  <c r="D39" i="107"/>
  <c r="I13" i="107"/>
  <c r="N13" i="107" s="1"/>
  <c r="D31" i="107"/>
  <c r="I5" i="107"/>
  <c r="N5" i="107" s="1"/>
  <c r="I29" i="107"/>
  <c r="N29" i="107" s="1"/>
  <c r="J40" i="107"/>
  <c r="D15" i="107"/>
  <c r="H50" i="107"/>
  <c r="K11" i="107"/>
  <c r="D23" i="107"/>
  <c r="H42" i="107"/>
  <c r="D47" i="107"/>
  <c r="J8" i="107"/>
  <c r="J16" i="107"/>
  <c r="J32" i="107"/>
  <c r="D7" i="107"/>
  <c r="K43" i="107"/>
  <c r="H18" i="107"/>
  <c r="D55" i="107"/>
  <c r="D85" i="108"/>
  <c r="G85" i="108"/>
  <c r="E85" i="108"/>
  <c r="H85" i="108"/>
  <c r="G102" i="108"/>
  <c r="H102" i="108"/>
  <c r="E102" i="108"/>
  <c r="D102" i="108"/>
  <c r="D87" i="108"/>
  <c r="E87" i="108"/>
  <c r="H87" i="108"/>
  <c r="G87" i="108"/>
  <c r="G61" i="108"/>
  <c r="E61" i="108"/>
  <c r="D61" i="108"/>
  <c r="H61" i="108"/>
  <c r="D51" i="108"/>
  <c r="E51" i="108"/>
  <c r="H51" i="108"/>
  <c r="G51" i="108"/>
  <c r="G107" i="108"/>
  <c r="H107" i="108"/>
  <c r="E107" i="108"/>
  <c r="D107" i="108"/>
  <c r="G98" i="108"/>
  <c r="E98" i="108"/>
  <c r="D98" i="108"/>
  <c r="H98" i="108"/>
  <c r="E93" i="108"/>
  <c r="H93" i="108"/>
  <c r="G93" i="108"/>
  <c r="D93" i="108"/>
  <c r="G110" i="108"/>
  <c r="E110" i="108"/>
  <c r="H110" i="108"/>
  <c r="D110" i="108"/>
  <c r="H95" i="108"/>
  <c r="D95" i="108"/>
  <c r="E95" i="108"/>
  <c r="G95" i="108"/>
  <c r="H69" i="108"/>
  <c r="G69" i="108"/>
  <c r="E69" i="108"/>
  <c r="D69" i="108"/>
  <c r="G62" i="108"/>
  <c r="H62" i="108"/>
  <c r="D62" i="108"/>
  <c r="E62" i="108"/>
  <c r="H54" i="108"/>
  <c r="G54" i="108"/>
  <c r="E54" i="108"/>
  <c r="D54" i="108"/>
  <c r="G106" i="108"/>
  <c r="E106" i="108"/>
  <c r="H106" i="108"/>
  <c r="D106" i="108"/>
  <c r="H47" i="107"/>
  <c r="H44" i="107"/>
  <c r="K27" i="107"/>
  <c r="H17" i="107"/>
  <c r="J57" i="107"/>
  <c r="I44" i="107"/>
  <c r="N44" i="107" s="1"/>
  <c r="H4" i="107"/>
  <c r="I21" i="107"/>
  <c r="N21" i="107" s="1"/>
  <c r="K44" i="107"/>
  <c r="K21" i="107"/>
  <c r="J27" i="107"/>
  <c r="J21" i="107"/>
  <c r="H34" i="107"/>
  <c r="H27" i="107"/>
  <c r="J4" i="107"/>
  <c r="K57" i="107"/>
  <c r="K34" i="107"/>
  <c r="J17" i="107"/>
  <c r="I4" i="107"/>
  <c r="N4" i="107" s="1"/>
  <c r="I57" i="107"/>
  <c r="N57" i="107" s="1"/>
  <c r="J47" i="107"/>
  <c r="I34" i="107"/>
  <c r="N34" i="107" s="1"/>
  <c r="K17" i="107"/>
  <c r="K47" i="107"/>
  <c r="J33" i="107"/>
  <c r="I46" i="107"/>
  <c r="N46" i="107" s="1"/>
  <c r="I43" i="107"/>
  <c r="N43" i="107" s="1"/>
  <c r="H43" i="107"/>
  <c r="K45" i="107"/>
  <c r="H15" i="107"/>
  <c r="J43" i="107"/>
  <c r="H45" i="107"/>
  <c r="K15" i="107"/>
  <c r="H46" i="107"/>
  <c r="I45" i="107"/>
  <c r="N45" i="107" s="1"/>
  <c r="I15" i="107"/>
  <c r="N15" i="107" s="1"/>
  <c r="J46" i="107"/>
  <c r="I30" i="107"/>
  <c r="N30" i="107" s="1"/>
  <c r="K32" i="107"/>
  <c r="H30" i="107"/>
  <c r="J30" i="107"/>
  <c r="K48" i="107"/>
  <c r="I48" i="107"/>
  <c r="N48" i="107" s="1"/>
  <c r="J28" i="107"/>
  <c r="J48" i="107"/>
  <c r="J25" i="107"/>
  <c r="I28" i="107"/>
  <c r="N28" i="107" s="1"/>
  <c r="H54" i="107"/>
  <c r="K26" i="107"/>
  <c r="K25" i="107"/>
  <c r="H26" i="107"/>
  <c r="K10" i="107"/>
  <c r="J26" i="107"/>
  <c r="H10" i="107"/>
  <c r="J10" i="107"/>
  <c r="H32" i="107"/>
  <c r="H58" i="107"/>
  <c r="J6" i="107"/>
  <c r="H7" i="107"/>
  <c r="I24" i="107"/>
  <c r="N24" i="107" s="1"/>
  <c r="I7" i="107"/>
  <c r="N7" i="107" s="1"/>
  <c r="H20" i="107"/>
  <c r="J20" i="107"/>
  <c r="J24" i="107"/>
  <c r="H13" i="107"/>
  <c r="H37" i="107"/>
  <c r="I39" i="107"/>
  <c r="N39" i="107" s="1"/>
  <c r="K35" i="107"/>
  <c r="K20" i="107"/>
  <c r="I32" i="107"/>
  <c r="N32" i="107" s="1"/>
  <c r="J7" i="107"/>
  <c r="H28" i="107"/>
  <c r="H25" i="107"/>
  <c r="I37" i="107"/>
  <c r="N37" i="107" s="1"/>
  <c r="H6" i="107"/>
  <c r="K19" i="107"/>
  <c r="J31" i="107"/>
  <c r="K37" i="107"/>
  <c r="K6" i="107"/>
  <c r="H19" i="107"/>
  <c r="H24" i="107"/>
  <c r="K13" i="107"/>
  <c r="J58" i="107"/>
  <c r="H56" i="107"/>
  <c r="H53" i="107"/>
  <c r="J19" i="107"/>
  <c r="J13" i="107"/>
  <c r="I58" i="107"/>
  <c r="N58" i="107" s="1"/>
  <c r="I38" i="107"/>
  <c r="N38" i="107" s="1"/>
  <c r="K31" i="107"/>
  <c r="K56" i="107"/>
  <c r="J38" i="107"/>
  <c r="J53" i="107"/>
  <c r="D63" i="107"/>
  <c r="I31" i="107"/>
  <c r="N31" i="107" s="1"/>
  <c r="K55" i="107"/>
  <c r="J56" i="107"/>
  <c r="K38" i="107"/>
  <c r="I53" i="107"/>
  <c r="N53" i="107" s="1"/>
  <c r="H55" i="107"/>
  <c r="H33" i="107"/>
  <c r="H41" i="107"/>
  <c r="J55" i="107"/>
  <c r="I33" i="107"/>
  <c r="N33" i="107" s="1"/>
  <c r="J41" i="107"/>
  <c r="H62" i="107"/>
  <c r="I62" i="107"/>
  <c r="J62" i="107"/>
  <c r="K62" i="107"/>
  <c r="K61" i="107"/>
  <c r="J61" i="107"/>
  <c r="I61" i="107"/>
  <c r="H61" i="107"/>
  <c r="H60" i="107"/>
  <c r="J60" i="107"/>
  <c r="I60" i="107"/>
  <c r="K60" i="107"/>
  <c r="N61" i="107" l="1"/>
  <c r="N62" i="107"/>
  <c r="I70" i="108"/>
  <c r="I86" i="108"/>
  <c r="I108" i="108"/>
  <c r="I109" i="108"/>
  <c r="I100" i="108"/>
  <c r="I53" i="108"/>
  <c r="M63" i="107"/>
  <c r="I59" i="108"/>
  <c r="I64" i="108"/>
  <c r="I77" i="108"/>
  <c r="I72" i="108"/>
  <c r="I52" i="108"/>
  <c r="I88" i="108"/>
  <c r="I60" i="108"/>
  <c r="I103" i="108"/>
  <c r="I97" i="108"/>
  <c r="I92" i="108"/>
  <c r="I94" i="108"/>
  <c r="I66" i="108"/>
  <c r="I98" i="108"/>
  <c r="I73" i="108"/>
  <c r="I106" i="108"/>
  <c r="I93" i="108"/>
  <c r="I3" i="107"/>
  <c r="N3" i="107" s="1"/>
  <c r="I76" i="108"/>
  <c r="I74" i="108"/>
  <c r="I79" i="108"/>
  <c r="I68" i="108"/>
  <c r="I71" i="108"/>
  <c r="I91" i="108"/>
  <c r="I62" i="108"/>
  <c r="I51" i="108"/>
  <c r="I87" i="108"/>
  <c r="I85" i="108"/>
  <c r="D59" i="107"/>
  <c r="E6" i="107" s="1"/>
  <c r="I75" i="108"/>
  <c r="I104" i="108"/>
  <c r="I55" i="108"/>
  <c r="I63" i="108"/>
  <c r="I84" i="108"/>
  <c r="I95" i="108"/>
  <c r="I107" i="108"/>
  <c r="I102" i="108"/>
  <c r="I101" i="108"/>
  <c r="I61" i="108"/>
  <c r="K3" i="107"/>
  <c r="I50" i="108"/>
  <c r="I105" i="108"/>
  <c r="I96" i="108"/>
  <c r="I83" i="108"/>
  <c r="I54" i="108"/>
  <c r="I69" i="108"/>
  <c r="I110" i="108"/>
  <c r="J3" i="107"/>
  <c r="I90" i="108"/>
  <c r="I67" i="108"/>
  <c r="I65" i="108"/>
  <c r="I89" i="108"/>
  <c r="I78" i="108"/>
  <c r="I99" i="108"/>
  <c r="I111" i="108"/>
  <c r="C57" i="74"/>
  <c r="C31" i="74"/>
  <c r="C48" i="74"/>
  <c r="C56" i="74"/>
  <c r="C29" i="74"/>
  <c r="C26" i="74"/>
  <c r="C49" i="74"/>
  <c r="C8" i="74"/>
  <c r="C19" i="74"/>
  <c r="C30" i="74"/>
  <c r="C11" i="74"/>
  <c r="C35" i="74"/>
  <c r="C33" i="74"/>
  <c r="C17" i="74"/>
  <c r="C50" i="74"/>
  <c r="C46" i="74"/>
  <c r="C28" i="74"/>
  <c r="C54" i="74"/>
  <c r="C42" i="74"/>
  <c r="C38" i="74"/>
  <c r="C23" i="74"/>
  <c r="C24" i="74"/>
  <c r="C22" i="74"/>
  <c r="C45" i="74"/>
  <c r="C40" i="74"/>
  <c r="C15" i="74"/>
  <c r="C55" i="74"/>
  <c r="C20" i="74"/>
  <c r="C4" i="74"/>
  <c r="C25" i="74"/>
  <c r="C36" i="74"/>
  <c r="C58" i="74"/>
  <c r="C9" i="74"/>
  <c r="C32" i="74"/>
  <c r="C18" i="74"/>
  <c r="C44" i="74"/>
  <c r="C13" i="74"/>
  <c r="C53" i="74"/>
  <c r="C7" i="74"/>
  <c r="C6" i="74"/>
  <c r="C16" i="74"/>
  <c r="C14" i="74"/>
  <c r="C43" i="74"/>
  <c r="C52" i="74"/>
  <c r="C12" i="74"/>
  <c r="C41" i="74"/>
  <c r="C10" i="74"/>
  <c r="C21" i="74"/>
  <c r="C51" i="74"/>
  <c r="C27" i="74"/>
  <c r="C34" i="74"/>
  <c r="C47" i="74"/>
  <c r="C39" i="74"/>
  <c r="N59" i="107" l="1"/>
  <c r="N60" i="107"/>
  <c r="N63" i="107" s="1"/>
  <c r="E37" i="107"/>
  <c r="E61" i="107"/>
  <c r="E39" i="107"/>
  <c r="E36" i="107"/>
  <c r="E45" i="107"/>
  <c r="E47" i="74"/>
  <c r="F47" i="74"/>
  <c r="E44" i="74"/>
  <c r="F44" i="74"/>
  <c r="E34" i="74"/>
  <c r="F34" i="74"/>
  <c r="E43" i="74"/>
  <c r="F43" i="74"/>
  <c r="E18" i="74"/>
  <c r="F18" i="74"/>
  <c r="E4" i="74"/>
  <c r="F4" i="74"/>
  <c r="E24" i="74"/>
  <c r="F24" i="74"/>
  <c r="E17" i="74"/>
  <c r="F17" i="74"/>
  <c r="E26" i="74"/>
  <c r="F26" i="74"/>
  <c r="H59" i="107"/>
  <c r="H63" i="107"/>
  <c r="E62" i="107"/>
  <c r="E42" i="107"/>
  <c r="E41" i="107"/>
  <c r="E16" i="107"/>
  <c r="E50" i="107"/>
  <c r="E5" i="107"/>
  <c r="E33" i="107"/>
  <c r="E48" i="107"/>
  <c r="F16" i="74"/>
  <c r="E16" i="74"/>
  <c r="E27" i="74"/>
  <c r="F27" i="74"/>
  <c r="F14" i="74"/>
  <c r="E14" i="74"/>
  <c r="E32" i="74"/>
  <c r="F32" i="74"/>
  <c r="E20" i="74"/>
  <c r="F20" i="74"/>
  <c r="E23" i="74"/>
  <c r="F23" i="74"/>
  <c r="E33" i="74"/>
  <c r="F33" i="74"/>
  <c r="E29" i="74"/>
  <c r="F29" i="74"/>
  <c r="J59" i="107"/>
  <c r="J63" i="107"/>
  <c r="E17" i="107"/>
  <c r="E23" i="107"/>
  <c r="E11" i="107"/>
  <c r="E44" i="107"/>
  <c r="E12" i="107"/>
  <c r="E34" i="107"/>
  <c r="E43" i="107"/>
  <c r="F51" i="74"/>
  <c r="E51" i="74"/>
  <c r="E9" i="74"/>
  <c r="F9" i="74"/>
  <c r="E55" i="74"/>
  <c r="F55" i="74"/>
  <c r="E38" i="74"/>
  <c r="F38" i="74"/>
  <c r="E35" i="74"/>
  <c r="F35" i="74"/>
  <c r="F56" i="74"/>
  <c r="E56" i="74"/>
  <c r="I59" i="107"/>
  <c r="I63" i="107"/>
  <c r="E28" i="107"/>
  <c r="E38" i="107"/>
  <c r="E21" i="74"/>
  <c r="F21" i="74"/>
  <c r="E6" i="74"/>
  <c r="F6" i="74"/>
  <c r="F58" i="74"/>
  <c r="E58" i="74"/>
  <c r="C3" i="74"/>
  <c r="E42" i="74"/>
  <c r="F42" i="74"/>
  <c r="E11" i="74"/>
  <c r="F11" i="74"/>
  <c r="F48" i="74"/>
  <c r="E48" i="74"/>
  <c r="K63" i="107"/>
  <c r="K59" i="107"/>
  <c r="E32" i="107"/>
  <c r="E56" i="107"/>
  <c r="E25" i="107"/>
  <c r="E40" i="107"/>
  <c r="E54" i="107"/>
  <c r="E29" i="107"/>
  <c r="E57" i="107"/>
  <c r="E10" i="74"/>
  <c r="F10" i="74"/>
  <c r="E7" i="74"/>
  <c r="F7" i="74"/>
  <c r="E36" i="74"/>
  <c r="F36" i="74"/>
  <c r="E15" i="74"/>
  <c r="F15" i="74"/>
  <c r="E54" i="74"/>
  <c r="F54" i="74"/>
  <c r="F30" i="74"/>
  <c r="E30" i="74"/>
  <c r="F31" i="74"/>
  <c r="E31" i="74"/>
  <c r="E18" i="107"/>
  <c r="E4" i="107"/>
  <c r="E51" i="107"/>
  <c r="E15" i="107"/>
  <c r="E35" i="107"/>
  <c r="E52" i="107"/>
  <c r="E31" i="107"/>
  <c r="E53" i="74"/>
  <c r="F53" i="74"/>
  <c r="C5" i="74"/>
  <c r="E40" i="74"/>
  <c r="F40" i="74"/>
  <c r="F28" i="74"/>
  <c r="E28" i="74"/>
  <c r="E19" i="74"/>
  <c r="F19" i="74"/>
  <c r="E57" i="74"/>
  <c r="F57" i="74"/>
  <c r="E13" i="107"/>
  <c r="E27" i="107"/>
  <c r="E46" i="107"/>
  <c r="E30" i="107"/>
  <c r="E9" i="107"/>
  <c r="E24" i="107"/>
  <c r="E58" i="107"/>
  <c r="E47" i="107"/>
  <c r="E41" i="74"/>
  <c r="F41" i="74"/>
  <c r="E39" i="74"/>
  <c r="F39" i="74"/>
  <c r="E12" i="74"/>
  <c r="F12" i="74"/>
  <c r="E13" i="74"/>
  <c r="F13" i="74"/>
  <c r="C37" i="74"/>
  <c r="E45" i="74"/>
  <c r="F45" i="74"/>
  <c r="E46" i="74"/>
  <c r="F46" i="74"/>
  <c r="E8" i="74"/>
  <c r="F8" i="74"/>
  <c r="E8" i="107"/>
  <c r="E60" i="107"/>
  <c r="F60" i="107" s="1"/>
  <c r="F61" i="107" s="1"/>
  <c r="F62" i="107" s="1"/>
  <c r="E55" i="107"/>
  <c r="E26" i="107"/>
  <c r="E49" i="107"/>
  <c r="E20" i="107"/>
  <c r="E19" i="107"/>
  <c r="E53" i="107"/>
  <c r="E7" i="107"/>
  <c r="F52" i="74"/>
  <c r="E52" i="74"/>
  <c r="E25" i="74"/>
  <c r="F25" i="74"/>
  <c r="E22" i="74"/>
  <c r="F22" i="74"/>
  <c r="E50" i="74"/>
  <c r="F50" i="74"/>
  <c r="F49" i="74"/>
  <c r="E49" i="74"/>
  <c r="E3" i="107"/>
  <c r="F3" i="107" s="1"/>
  <c r="E22" i="107"/>
  <c r="E21" i="107"/>
  <c r="E10" i="107"/>
  <c r="E14" i="107"/>
  <c r="E37" i="74" l="1"/>
  <c r="F37" i="74"/>
  <c r="E5" i="74"/>
  <c r="F5" i="74"/>
  <c r="E3" i="74"/>
  <c r="F3" i="74"/>
  <c r="F4" i="107"/>
  <c r="F5" i="107" s="1"/>
  <c r="F6" i="107" s="1"/>
  <c r="F7" i="107" s="1"/>
  <c r="F8" i="107" s="1"/>
  <c r="F9" i="107" s="1"/>
  <c r="F10" i="107" s="1"/>
  <c r="F11" i="107" s="1"/>
  <c r="F12" i="107" s="1"/>
  <c r="F13" i="107" s="1"/>
  <c r="F14" i="107" s="1"/>
  <c r="F15" i="107" s="1"/>
  <c r="F16" i="107" s="1"/>
  <c r="F17" i="107" s="1"/>
  <c r="F18" i="107" s="1"/>
  <c r="F19" i="107" s="1"/>
  <c r="F20" i="107" s="1"/>
  <c r="F21" i="107" s="1"/>
  <c r="F22" i="107" s="1"/>
  <c r="F23" i="107" s="1"/>
  <c r="F24" i="107" s="1"/>
  <c r="F25" i="107" s="1"/>
  <c r="F26" i="107" s="1"/>
  <c r="F27" i="107" s="1"/>
  <c r="F28" i="107" s="1"/>
  <c r="F29" i="107" s="1"/>
  <c r="F30" i="107" s="1"/>
  <c r="F31" i="107" s="1"/>
  <c r="F32" i="107" s="1"/>
  <c r="F33" i="107" s="1"/>
  <c r="F34" i="107" s="1"/>
  <c r="F35" i="107" s="1"/>
  <c r="F36" i="107" s="1"/>
  <c r="F37" i="107" s="1"/>
  <c r="F38" i="107" s="1"/>
  <c r="F39" i="107" s="1"/>
  <c r="F40" i="107" s="1"/>
  <c r="F41" i="107" s="1"/>
  <c r="F42" i="107" s="1"/>
  <c r="F43" i="107" s="1"/>
  <c r="F44" i="107" s="1"/>
  <c r="F45" i="107" s="1"/>
  <c r="F46" i="107" s="1"/>
  <c r="F47" i="107" s="1"/>
  <c r="F48" i="107" s="1"/>
  <c r="F49" i="107" s="1"/>
  <c r="F50" i="107" s="1"/>
  <c r="F51" i="107" s="1"/>
  <c r="F52" i="107" s="1"/>
  <c r="F53" i="107" s="1"/>
  <c r="F54" i="107" s="1"/>
  <c r="F55" i="107" s="1"/>
  <c r="F56" i="107" s="1"/>
  <c r="F57" i="107" s="1"/>
  <c r="F58" i="107" s="1"/>
  <c r="C176" i="108" l="1" a="1"/>
  <c r="C176" i="108" s="1"/>
  <c r="C122" i="108" a="1"/>
  <c r="C122" i="108" s="1"/>
  <c r="C157" i="108" a="1"/>
  <c r="C157" i="108" s="1"/>
  <c r="C126" i="108" a="1"/>
  <c r="C126" i="108" s="1"/>
  <c r="C172" i="108" a="1"/>
  <c r="C172" i="108" s="1"/>
  <c r="C127" i="108" a="1"/>
  <c r="C127" i="108" s="1"/>
  <c r="C175" i="108" a="1"/>
  <c r="C175" i="108" s="1"/>
  <c r="C124" i="108" a="1"/>
  <c r="C124" i="108" s="1"/>
  <c r="C140" i="108" a="1"/>
  <c r="C140" i="108" s="1"/>
  <c r="C141" i="108" a="1"/>
  <c r="C141" i="108" s="1"/>
  <c r="C121" i="108" a="1"/>
  <c r="C121" i="108" s="1"/>
  <c r="C145" i="108" a="1"/>
  <c r="C145" i="108" s="1"/>
  <c r="C146" i="108" a="1"/>
  <c r="C146" i="108" s="1"/>
  <c r="C123" i="108" a="1"/>
  <c r="C123" i="108" s="1"/>
  <c r="C139" i="108" a="1"/>
  <c r="C139" i="108" s="1"/>
  <c r="C164" i="108" a="1"/>
  <c r="C164" i="108" s="1"/>
  <c r="C125" i="108" a="1"/>
  <c r="C125" i="108" s="1"/>
  <c r="C152" i="108" a="1"/>
  <c r="C152" i="108" s="1"/>
  <c r="C154" i="108" a="1"/>
  <c r="C154" i="108" s="1"/>
  <c r="C135" i="108" a="1"/>
  <c r="C135" i="108" s="1"/>
  <c r="C174" i="108" a="1"/>
  <c r="C174" i="108" s="1"/>
  <c r="C149" i="108" a="1"/>
  <c r="C149" i="108" s="1"/>
  <c r="C162" i="108" a="1"/>
  <c r="C162" i="108" s="1"/>
  <c r="C137" i="108" a="1"/>
  <c r="C137" i="108" s="1"/>
  <c r="C134" i="108" a="1"/>
  <c r="C134" i="108" s="1"/>
  <c r="C159" i="108" a="1"/>
  <c r="C159" i="108" s="1"/>
  <c r="C155" i="108" a="1"/>
  <c r="C155" i="108" s="1"/>
  <c r="G124" i="108" a="1"/>
  <c r="G124" i="108" s="1"/>
  <c r="G135" i="108" a="1"/>
  <c r="G135" i="108" s="1"/>
  <c r="G149" i="108" a="1"/>
  <c r="G149" i="108" s="1"/>
  <c r="G165" i="108" a="1"/>
  <c r="G165" i="108" s="1"/>
  <c r="G131" i="108" a="1"/>
  <c r="G131" i="108" s="1"/>
  <c r="G146" i="108" a="1"/>
  <c r="G146" i="108" s="1"/>
  <c r="G162" i="108" a="1"/>
  <c r="G162" i="108" s="1"/>
  <c r="G127" i="108" a="1"/>
  <c r="G127" i="108" s="1"/>
  <c r="G145" i="108" a="1"/>
  <c r="G145" i="108" s="1"/>
  <c r="G175" i="108" a="1"/>
  <c r="G175" i="108" s="1"/>
  <c r="G156" i="108" a="1"/>
  <c r="G156" i="108" s="1"/>
  <c r="G141" i="108" a="1"/>
  <c r="G141" i="108" s="1"/>
  <c r="G136" i="108" a="1"/>
  <c r="G136" i="108" s="1"/>
  <c r="G168" i="108" a="1"/>
  <c r="G168" i="108" s="1"/>
  <c r="G128" i="108" a="1"/>
  <c r="G128" i="108" s="1"/>
  <c r="G139" i="108" a="1"/>
  <c r="G139" i="108" s="1"/>
  <c r="G153" i="108" a="1"/>
  <c r="G153" i="108" s="1"/>
  <c r="G169" i="108" a="1"/>
  <c r="G169" i="108" s="1"/>
  <c r="G134" i="108" a="1"/>
  <c r="G134" i="108" s="1"/>
  <c r="G150" i="108" a="1"/>
  <c r="G150" i="108" s="1"/>
  <c r="G166" i="108" a="1"/>
  <c r="G166" i="108" s="1"/>
  <c r="G174" i="108" a="1"/>
  <c r="G174" i="108" s="1"/>
  <c r="G126" i="108" a="1"/>
  <c r="G126" i="108" s="1"/>
  <c r="G151" i="108" a="1"/>
  <c r="G151" i="108" s="1"/>
  <c r="G125" i="108" a="1"/>
  <c r="G125" i="108" s="1"/>
  <c r="G164" i="108" a="1"/>
  <c r="G164" i="108" s="1"/>
  <c r="G155" i="108" a="1"/>
  <c r="G155" i="108" s="1"/>
  <c r="G144" i="108" a="1"/>
  <c r="G144" i="108" s="1"/>
  <c r="G132" i="108" a="1"/>
  <c r="G132" i="108" s="1"/>
  <c r="G143" i="108" a="1"/>
  <c r="G143" i="108" s="1"/>
  <c r="G157" i="108" a="1"/>
  <c r="G157" i="108" s="1"/>
  <c r="G173" i="108" a="1"/>
  <c r="G173" i="108" s="1"/>
  <c r="G138" i="108" a="1"/>
  <c r="G138" i="108" s="1"/>
  <c r="G154" i="108" a="1"/>
  <c r="G154" i="108" s="1"/>
  <c r="G172" i="108" a="1"/>
  <c r="G172" i="108" s="1"/>
  <c r="G170" i="108" a="1"/>
  <c r="G170" i="108" s="1"/>
  <c r="G122" i="108" a="1"/>
  <c r="G122" i="108" s="1"/>
  <c r="G159" i="108" a="1"/>
  <c r="G159" i="108" s="1"/>
  <c r="G140" i="108" a="1"/>
  <c r="G140" i="108" s="1"/>
  <c r="G176" i="108" a="1"/>
  <c r="G176" i="108" s="1"/>
  <c r="G130" i="108" a="1"/>
  <c r="G130" i="108" s="1"/>
  <c r="G163" i="108" a="1"/>
  <c r="G163" i="108" s="1"/>
  <c r="G152" i="108" a="1"/>
  <c r="G152" i="108" s="1"/>
  <c r="G123" i="108" a="1"/>
  <c r="G123" i="108" s="1"/>
  <c r="G147" i="108" a="1"/>
  <c r="G147" i="108" s="1"/>
  <c r="G161" i="108" a="1"/>
  <c r="G161" i="108" s="1"/>
  <c r="G121" i="108" a="1"/>
  <c r="G121" i="108" s="1"/>
  <c r="G142" i="108" a="1"/>
  <c r="G142" i="108" s="1"/>
  <c r="G158" i="108" a="1"/>
  <c r="G158" i="108" s="1"/>
  <c r="G137" i="108" a="1"/>
  <c r="G137" i="108" s="1"/>
  <c r="G167" i="108" a="1"/>
  <c r="G167" i="108" s="1"/>
  <c r="G148" i="108" a="1"/>
  <c r="G148" i="108" s="1"/>
  <c r="G129" i="108" a="1"/>
  <c r="G129" i="108" s="1"/>
  <c r="G133" i="108" a="1"/>
  <c r="G133" i="108" s="1"/>
  <c r="G171" i="108" a="1"/>
  <c r="G171" i="108" s="1"/>
  <c r="G160" i="108" a="1"/>
  <c r="G160" i="108" s="1"/>
  <c r="C131" i="108" a="1"/>
  <c r="C131" i="108" s="1"/>
  <c r="C170" i="108" a="1"/>
  <c r="C170" i="108" s="1"/>
  <c r="C167" i="108" a="1"/>
  <c r="C167" i="108" s="1"/>
  <c r="C173" i="108" a="1"/>
  <c r="C173" i="108" s="1"/>
  <c r="C144" i="108" a="1"/>
  <c r="C144" i="108" s="1"/>
  <c r="C142" i="108" a="1"/>
  <c r="C142" i="108" s="1"/>
  <c r="C161" i="108" a="1"/>
  <c r="C161" i="108" s="1"/>
  <c r="C160" i="108" a="1"/>
  <c r="C160" i="108" s="1"/>
  <c r="C128" i="108" a="1"/>
  <c r="C128" i="108" s="1"/>
  <c r="C156" i="108" a="1"/>
  <c r="C156" i="108" s="1"/>
  <c r="C168" i="108" a="1"/>
  <c r="C168" i="108" s="1"/>
  <c r="C169" i="108" a="1"/>
  <c r="C169" i="108" s="1"/>
  <c r="C158" i="108" a="1"/>
  <c r="C158" i="108" s="1"/>
  <c r="C150" i="108" a="1"/>
  <c r="C150" i="108" s="1"/>
  <c r="C136" i="108" a="1"/>
  <c r="C136" i="108" s="1"/>
  <c r="C133" i="108" a="1"/>
  <c r="C133" i="108" s="1"/>
  <c r="C166" i="108" a="1"/>
  <c r="C166" i="108" s="1"/>
  <c r="D166" i="108" s="1"/>
  <c r="C143" i="108" a="1"/>
  <c r="C143" i="108" s="1"/>
  <c r="C129" i="108" a="1"/>
  <c r="C129" i="108" s="1"/>
  <c r="C132" i="108" a="1"/>
  <c r="C132" i="108" s="1"/>
  <c r="C171" i="108" a="1"/>
  <c r="C171" i="108" s="1"/>
  <c r="C130" i="108" a="1"/>
  <c r="C130" i="108" s="1"/>
  <c r="C151" i="108" a="1"/>
  <c r="C151" i="108" s="1"/>
  <c r="C163" i="108" a="1"/>
  <c r="C163" i="108" s="1"/>
  <c r="D163" i="108" s="1"/>
  <c r="C165" i="108" a="1"/>
  <c r="C165" i="108" s="1"/>
  <c r="C148" i="108" a="1"/>
  <c r="C148" i="108" s="1"/>
  <c r="D148" i="108" s="1"/>
  <c r="C138" i="108" a="1"/>
  <c r="C138" i="108" s="1"/>
  <c r="C147" i="108" a="1"/>
  <c r="C147" i="108" s="1"/>
  <c r="C153" i="108" a="1"/>
  <c r="C153" i="108" s="1"/>
  <c r="H171" i="108" l="1"/>
  <c r="H172" i="108"/>
  <c r="D165" i="108"/>
  <c r="H173" i="108"/>
  <c r="D147" i="108"/>
  <c r="D176" i="108"/>
  <c r="D171" i="108"/>
  <c r="D156" i="108"/>
  <c r="D131" i="108"/>
  <c r="H148" i="108"/>
  <c r="H142" i="108"/>
  <c r="H132" i="108"/>
  <c r="H125" i="108"/>
  <c r="H134" i="108"/>
  <c r="H135" i="108"/>
  <c r="D137" i="108"/>
  <c r="D123" i="108"/>
  <c r="D141" i="108"/>
  <c r="D172" i="108"/>
  <c r="D153" i="108"/>
  <c r="D150" i="108"/>
  <c r="D128" i="108"/>
  <c r="D142" i="108"/>
  <c r="H160" i="108"/>
  <c r="H167" i="108"/>
  <c r="H121" i="108"/>
  <c r="H144" i="108"/>
  <c r="H151" i="108"/>
  <c r="H169" i="108"/>
  <c r="H124" i="108"/>
  <c r="D162" i="108"/>
  <c r="D132" i="108"/>
  <c r="D144" i="108"/>
  <c r="H137" i="108"/>
  <c r="H161" i="108"/>
  <c r="H170" i="108"/>
  <c r="H155" i="108"/>
  <c r="H126" i="108"/>
  <c r="H153" i="108"/>
  <c r="H127" i="108"/>
  <c r="D155" i="108"/>
  <c r="D149" i="108"/>
  <c r="D152" i="108"/>
  <c r="D126" i="108"/>
  <c r="D158" i="108"/>
  <c r="D151" i="108"/>
  <c r="D133" i="108"/>
  <c r="H133" i="108"/>
  <c r="H147" i="108"/>
  <c r="H176" i="108"/>
  <c r="H154" i="108"/>
  <c r="H139" i="108"/>
  <c r="H162" i="108"/>
  <c r="D140" i="108"/>
  <c r="D157" i="108"/>
  <c r="D129" i="108"/>
  <c r="D169" i="108"/>
  <c r="D160" i="108"/>
  <c r="H123" i="108"/>
  <c r="H140" i="108"/>
  <c r="H138" i="108"/>
  <c r="H128" i="108"/>
  <c r="H156" i="108"/>
  <c r="H146" i="108"/>
  <c r="D159" i="108"/>
  <c r="D174" i="108"/>
  <c r="D125" i="108"/>
  <c r="D146" i="108"/>
  <c r="D143" i="108"/>
  <c r="D136" i="108"/>
  <c r="D161" i="108"/>
  <c r="D173" i="108"/>
  <c r="H152" i="108"/>
  <c r="H159" i="108"/>
  <c r="H174" i="108"/>
  <c r="H168" i="108"/>
  <c r="H175" i="108"/>
  <c r="H131" i="108"/>
  <c r="D164" i="108"/>
  <c r="D145" i="108"/>
  <c r="D124" i="108"/>
  <c r="D122" i="108"/>
  <c r="D138" i="108"/>
  <c r="D130" i="108"/>
  <c r="D167" i="108"/>
  <c r="H163" i="108"/>
  <c r="H122" i="108"/>
  <c r="H157" i="108"/>
  <c r="H166" i="108"/>
  <c r="H136" i="108"/>
  <c r="H145" i="108"/>
  <c r="H165" i="108"/>
  <c r="D134" i="108"/>
  <c r="D135" i="108"/>
  <c r="D175" i="108"/>
  <c r="D168" i="108"/>
  <c r="D170" i="108"/>
  <c r="H129" i="108"/>
  <c r="H158" i="108"/>
  <c r="H130" i="108"/>
  <c r="H143" i="108"/>
  <c r="H164" i="108"/>
  <c r="H150" i="108"/>
  <c r="H141" i="108"/>
  <c r="H149" i="108"/>
  <c r="D154" i="108"/>
  <c r="D139" i="108"/>
  <c r="D121" i="108"/>
  <c r="D127" i="10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<sst xmlns="http://schemas.openxmlformats.org/spreadsheetml/2006/main" count="237" uniqueCount="184">
  <si>
    <t>Graphs for Appendix B: Indicative Prices</t>
  </si>
  <si>
    <t>Graph F1 Covered Cost Components</t>
  </si>
  <si>
    <t>Title</t>
  </si>
  <si>
    <t>How much does each cost component contribute towards total Covered Cost?</t>
  </si>
  <si>
    <t>Source</t>
  </si>
  <si>
    <t xml:space="preserve">Covered cost model </t>
  </si>
  <si>
    <t>Covered cost component</t>
  </si>
  <si>
    <t>% of total</t>
  </si>
  <si>
    <t>$ value of component</t>
  </si>
  <si>
    <t>Accounting depreciation</t>
  </si>
  <si>
    <t>Capital charge</t>
  </si>
  <si>
    <t>Attributed opex component</t>
  </si>
  <si>
    <t>Direct tax implications</t>
  </si>
  <si>
    <t>Total</t>
  </si>
  <si>
    <t>Graph F2 MAR by charge type</t>
  </si>
  <si>
    <t>How would Transpower's MAR of $798.8M be allocated between the charge types?</t>
  </si>
  <si>
    <t xml:space="preserve">Indicative Pricing model </t>
  </si>
  <si>
    <t>Component of MAR</t>
  </si>
  <si>
    <t>Component of MAR with $ and % details</t>
  </si>
  <si>
    <t>Connection charges</t>
  </si>
  <si>
    <t>Benefit-based charges</t>
  </si>
  <si>
    <t>Residual charges</t>
  </si>
  <si>
    <t>Graph F3 BBC by BBI</t>
  </si>
  <si>
    <t xml:space="preserve">How much does each of the BBI's contribute towards total BBC Covered Cost?   </t>
  </si>
  <si>
    <t>Covered Cost model</t>
  </si>
  <si>
    <t>BBI</t>
  </si>
  <si>
    <t>$ value of charge</t>
  </si>
  <si>
    <t xml:space="preserve">HVDC </t>
  </si>
  <si>
    <t>North Island Grid Upgrade Project (NIGUP)</t>
  </si>
  <si>
    <t>19/20 additions</t>
  </si>
  <si>
    <t>WRK-WKM C (Wairakei Ring)</t>
  </si>
  <si>
    <t>BPE-HAY A&amp;B Reconductoring</t>
  </si>
  <si>
    <t>Upper North Island Dynamic Reactive Support (UNIDRS)</t>
  </si>
  <si>
    <t>LSI Renewables</t>
  </si>
  <si>
    <t>LSI Reliability</t>
  </si>
  <si>
    <t>Graph F4a $40m+, F4b $5-40m, F4c &lt;$5m</t>
  </si>
  <si>
    <t xml:space="preserve">What is the indicative total charge for each customer and how much of the charge is attributable to each charge type? </t>
  </si>
  <si>
    <t>Indicative Pricing model</t>
  </si>
  <si>
    <t xml:space="preserve">Customer with total indicative charges over $40M </t>
  </si>
  <si>
    <t>Customer Name</t>
  </si>
  <si>
    <t>Connection charges, $M</t>
  </si>
  <si>
    <t>Transitional cap adjustments</t>
  </si>
  <si>
    <t>NZ Aluminium Smelters Limited</t>
  </si>
  <si>
    <t>Wellington Electricity Lines Limited</t>
  </si>
  <si>
    <t>Orion New Zealand Limited</t>
  </si>
  <si>
    <t>Meridian Energy Limited</t>
  </si>
  <si>
    <t>Powerco Limited</t>
  </si>
  <si>
    <t>Vector Limited</t>
  </si>
  <si>
    <t xml:space="preserve">Customer with total indicative charges between $5M and $40M </t>
  </si>
  <si>
    <t>Network Waitaki Limited</t>
  </si>
  <si>
    <t>Marlborough Lines Limited</t>
  </si>
  <si>
    <t>Top Energy Ltd</t>
  </si>
  <si>
    <t>The Lines Company Ltd</t>
  </si>
  <si>
    <t>Waipa Networks Limited</t>
  </si>
  <si>
    <t>Horizon Energy Distribution Ltd</t>
  </si>
  <si>
    <t>Electra Limited</t>
  </si>
  <si>
    <t>New Zealand Steel Limited</t>
  </si>
  <si>
    <t>EA Networks</t>
  </si>
  <si>
    <t>Network Tasman Limited</t>
  </si>
  <si>
    <t>Counties Power Ltd</t>
  </si>
  <si>
    <t>Mercury NZ Limited</t>
  </si>
  <si>
    <t>Mainpower New Zealand Limited</t>
  </si>
  <si>
    <t>Alpine Energy Ltd</t>
  </si>
  <si>
    <t>Genesis Energy Ltd</t>
  </si>
  <si>
    <t>Northpower Limited</t>
  </si>
  <si>
    <t>WEL Networks Limited</t>
  </si>
  <si>
    <t>Powernet Ltd</t>
  </si>
  <si>
    <t>Aurora Energy Limited</t>
  </si>
  <si>
    <t>Unison Networks Limited</t>
  </si>
  <si>
    <t>Contact Energy Limited</t>
  </si>
  <si>
    <t>Customer with total indicative charges less than $5M</t>
  </si>
  <si>
    <t>GTL Energy New Zealand Ltd</t>
  </si>
  <si>
    <t>Southpark Utilities Limited</t>
  </si>
  <si>
    <t>Southdown Cogeneration Ltd</t>
  </si>
  <si>
    <t>MEL (Te Apiti) Limited</t>
  </si>
  <si>
    <t>Tararua Wind Power</t>
  </si>
  <si>
    <t>Waverley Wind Farm</t>
  </si>
  <si>
    <t>Mercury SPV Limited</t>
  </si>
  <si>
    <t>MEL (West Wind) Limited</t>
  </si>
  <si>
    <t>Southern Generation GP Limited</t>
  </si>
  <si>
    <t>Beach Energy Resources NZ (Holdings) Ltd</t>
  </si>
  <si>
    <t>Nova Energy Limited</t>
  </si>
  <si>
    <t>Daiken Southland Limited</t>
  </si>
  <si>
    <t>Methanex New Zealand Ltd</t>
  </si>
  <si>
    <t>Whareroa Cogeneration Limited</t>
  </si>
  <si>
    <t>Nelson Electricity Ltd</t>
  </si>
  <si>
    <t>Todd Generation Taranaki Limited</t>
  </si>
  <si>
    <t>OMV New Zealand Production Ltd</t>
  </si>
  <si>
    <t>Buller Electricity Ltd</t>
  </si>
  <si>
    <t>Ngatamariki Geothermal Ltd</t>
  </si>
  <si>
    <t>Scanpower Limited</t>
  </si>
  <si>
    <t>Trustpower Limited</t>
  </si>
  <si>
    <t>Centralines Limited</t>
  </si>
  <si>
    <t>Nga Awa Purua Joint Venture</t>
  </si>
  <si>
    <t>KiwiRail Holdings Limited</t>
  </si>
  <si>
    <t>Winstone Pulp International</t>
  </si>
  <si>
    <t>Norske Skog Tasman Limited</t>
  </si>
  <si>
    <t>Westpower Limited</t>
  </si>
  <si>
    <t>Eastland Network Limited</t>
  </si>
  <si>
    <t>Pan Pac Forest Product Limited</t>
  </si>
  <si>
    <t>Graphs F6 customer $m and % change</t>
  </si>
  <si>
    <t>Titles</t>
  </si>
  <si>
    <t>How much more would each customer pay under the new TPM compared to the status quo ($M)?</t>
  </si>
  <si>
    <t>How much more would each customer pay under the new TPM compared to the status quo (%)?</t>
  </si>
  <si>
    <t xml:space="preserve">Indicative Pricing model and status quo charges </t>
  </si>
  <si>
    <t>Customer</t>
  </si>
  <si>
    <t>$ difference in charge</t>
  </si>
  <si>
    <t>Used for labelling purposes (coloured white on graph)</t>
  </si>
  <si>
    <t>% difference in charge</t>
  </si>
  <si>
    <t>Graph F7 projection to 2035 by type</t>
  </si>
  <si>
    <t xml:space="preserve">How will the proportions of each charge type evolve over time? </t>
  </si>
  <si>
    <t>Internal Transpower Forecasting Tools</t>
  </si>
  <si>
    <t>Year</t>
  </si>
  <si>
    <t>Connection Charge</t>
  </si>
  <si>
    <t>Residual Charge</t>
  </si>
  <si>
    <t>Schedule 1 BBC</t>
  </si>
  <si>
    <t>Post 2020 investment BBC &gt;$20m</t>
  </si>
  <si>
    <t>Post 2020 investment BBC &lt;$20m</t>
  </si>
  <si>
    <t>Benefit Based Investment</t>
  </si>
  <si>
    <t>Schedule 1</t>
  </si>
  <si>
    <t>BOP_LV</t>
  </si>
  <si>
    <t>Simple Method</t>
  </si>
  <si>
    <t>Bay of Plenty Low Voltage</t>
  </si>
  <si>
    <t>CML_LV</t>
  </si>
  <si>
    <t>Cromwell Low Voltage</t>
  </si>
  <si>
    <t>CNI_LV</t>
  </si>
  <si>
    <t>Central North Island Low Voltage</t>
  </si>
  <si>
    <t>HB_HV</t>
  </si>
  <si>
    <t>Hawkes Bay High Voltage</t>
  </si>
  <si>
    <t>HB_LV</t>
  </si>
  <si>
    <t>Hawkes Bay Low Voltage</t>
  </si>
  <si>
    <t>LNI_HV</t>
  </si>
  <si>
    <t>Lower North Island High Voltage</t>
  </si>
  <si>
    <t>LSI_HV</t>
  </si>
  <si>
    <t>Lower South Island High Voltage</t>
  </si>
  <si>
    <t>HVDC link</t>
  </si>
  <si>
    <t>NLD_HV</t>
  </si>
  <si>
    <t xml:space="preserve">Northland High Voltage </t>
  </si>
  <si>
    <t>NLD_LV</t>
  </si>
  <si>
    <t>Northland Low Voltage</t>
  </si>
  <si>
    <t>NMB_LV</t>
  </si>
  <si>
    <t xml:space="preserve">Nelson Marlborough Low Voltage </t>
  </si>
  <si>
    <t>SLD_LV</t>
  </si>
  <si>
    <t>Southland Low Voltage</t>
  </si>
  <si>
    <t>TIM_LV</t>
  </si>
  <si>
    <t>Timaru Low Voltage</t>
  </si>
  <si>
    <t>UNI_HV</t>
  </si>
  <si>
    <t>Upper North Island High Voltage</t>
  </si>
  <si>
    <t>UNI_LV</t>
  </si>
  <si>
    <t>Upper North Island Low Voltage</t>
  </si>
  <si>
    <t>USI_HV</t>
  </si>
  <si>
    <t xml:space="preserve">Upper South Island High Voltage </t>
  </si>
  <si>
    <t>USI_LV</t>
  </si>
  <si>
    <t xml:space="preserve">Upper South Island Low Voltage </t>
  </si>
  <si>
    <t>WTK_LV</t>
  </si>
  <si>
    <t xml:space="preserve">Waitaki Low Voltage </t>
  </si>
  <si>
    <t>WTN_LV</t>
  </si>
  <si>
    <t>Wellington Low Voltage</t>
  </si>
  <si>
    <t>WTO_LV</t>
  </si>
  <si>
    <t>Waikato Low Voltage</t>
  </si>
  <si>
    <t>customer code</t>
  </si>
  <si>
    <t>customer type</t>
  </si>
  <si>
    <t>Customer name</t>
  </si>
  <si>
    <t>Indicative prices ($m)</t>
  </si>
  <si>
    <t>% of total charges</t>
  </si>
  <si>
    <t>% of total charges (cum)</t>
  </si>
  <si>
    <t>Schedule 1 Benefit-based charges</t>
  </si>
  <si>
    <t>Simple Benefit-based charges</t>
  </si>
  <si>
    <t>Lines Business</t>
  </si>
  <si>
    <t>Generator</t>
  </si>
  <si>
    <t>Direct Connect</t>
  </si>
  <si>
    <t>Parent Code</t>
  </si>
  <si>
    <t>Status Quo ($m pa)</t>
  </si>
  <si>
    <t>Proposed ($m pa)</t>
  </si>
  <si>
    <t>$ Change
($m pa)</t>
  </si>
  <si>
    <t>% Change</t>
  </si>
  <si>
    <t>CSI_HV</t>
  </si>
  <si>
    <t>Central South Island High Voltage</t>
  </si>
  <si>
    <t>Capital charge
($000)</t>
  </si>
  <si>
    <t>Accounting Depreciation
($000)</t>
  </si>
  <si>
    <t>Attributed opex component
($000)</t>
  </si>
  <si>
    <t>Depreciation tax loss/gain &amp; income tax on the capital charge
($000)</t>
  </si>
  <si>
    <t>Covered Cost
($000)</t>
  </si>
  <si>
    <t>CSI_HV_LNI_HV_HVDC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</si>
</sst>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.0_-;\(#,##0.0\)_-;_-* &quot;-&quot;_-;_-@_-"/>
    <numFmt numFmtId="166" formatCode="_-* #,##0_-;\(#,##0\)_-;_-* &quot;-&quot;_-;_-@_-"/>
    <numFmt numFmtId="167" formatCode="0.0%"/>
    <numFmt numFmtId="168" formatCode="_-* #,##0.00_-;\(#,##0.00\)_-;_-* &quot;-&quot;_-;_-@_-"/>
    <numFmt numFmtId="169" formatCode="&quot;$&quot;0.0&quot;m&quot;"/>
    <numFmt numFmtId="170" formatCode="&quot;$&quot;0.0&quot;M&quot;"/>
    <numFmt numFmtId="171" formatCode="&quot;$&quot;#.0&quot;M&quot;"/>
    <numFmt numFmtId="172" formatCode="&quot;$&quot;#,##0.00"/>
    <numFmt numFmtId="173" formatCode="&quot;$&quot;#.#&quot;M&quot;"/>
    <numFmt numFmtId="174" formatCode="&quot;$&quot;#.0&quot;m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7" fillId="0" borderId="5" applyNumberFormat="0" applyFill="0" applyAlignment="0" applyProtection="0"/>
    <xf numFmtId="165" fontId="1" fillId="0" borderId="0" applyFont="0" applyFill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9" fontId="0" fillId="0" borderId="1" xfId="0" applyNumberFormat="1" applyBorder="1"/>
    <xf numFmtId="4" fontId="0" fillId="0" borderId="1" xfId="0" applyNumberFormat="1" applyBorder="1"/>
    <xf numFmtId="0" fontId="8" fillId="0" borderId="0" xfId="0" applyFont="1" applyFill="1"/>
    <xf numFmtId="0" fontId="2" fillId="0" borderId="1" xfId="0" applyFont="1" applyFill="1" applyBorder="1"/>
    <xf numFmtId="0" fontId="5" fillId="2" borderId="1" xfId="14" applyFont="1" applyFill="1" applyBorder="1" applyAlignment="1">
      <alignment wrapText="1"/>
    </xf>
    <xf numFmtId="166" fontId="8" fillId="0" borderId="1" xfId="0" applyNumberFormat="1" applyFont="1" applyFill="1" applyBorder="1"/>
    <xf numFmtId="166" fontId="2" fillId="0" borderId="1" xfId="0" applyNumberFormat="1" applyFont="1" applyFill="1" applyBorder="1"/>
    <xf numFmtId="166" fontId="2" fillId="0" borderId="1" xfId="15" applyNumberFormat="1" applyFont="1" applyFill="1" applyBorder="1"/>
    <xf numFmtId="0" fontId="5" fillId="2" borderId="1" xfId="14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165" fontId="8" fillId="0" borderId="1" xfId="0" applyNumberFormat="1" applyFont="1" applyFill="1" applyBorder="1"/>
    <xf numFmtId="165" fontId="8" fillId="0" borderId="11" xfId="0" applyNumberFormat="1" applyFont="1" applyFill="1" applyBorder="1"/>
    <xf numFmtId="165" fontId="8" fillId="0" borderId="4" xfId="0" applyNumberFormat="1" applyFont="1" applyFill="1" applyBorder="1"/>
    <xf numFmtId="165" fontId="8" fillId="0" borderId="16" xfId="0" applyNumberFormat="1" applyFont="1" applyFill="1" applyBorder="1"/>
    <xf numFmtId="165" fontId="2" fillId="0" borderId="18" xfId="0" applyNumberFormat="1" applyFont="1" applyFill="1" applyBorder="1"/>
    <xf numFmtId="165" fontId="2" fillId="0" borderId="19" xfId="0" applyNumberFormat="1" applyFont="1" applyFill="1" applyBorder="1"/>
    <xf numFmtId="168" fontId="2" fillId="0" borderId="18" xfId="1" applyNumberFormat="1" applyFont="1" applyFill="1" applyBorder="1"/>
    <xf numFmtId="165" fontId="8" fillId="0" borderId="6" xfId="0" applyNumberFormat="1" applyFont="1" applyFill="1" applyBorder="1"/>
    <xf numFmtId="165" fontId="8" fillId="0" borderId="21" xfId="0" applyNumberFormat="1" applyFont="1" applyFill="1" applyBorder="1"/>
    <xf numFmtId="0" fontId="5" fillId="2" borderId="18" xfId="14" applyFont="1" applyFill="1" applyBorder="1" applyAlignment="1">
      <alignment horizontal="center" wrapText="1"/>
    </xf>
    <xf numFmtId="0" fontId="5" fillId="2" borderId="19" xfId="14" applyFont="1" applyFill="1" applyBorder="1" applyAlignment="1">
      <alignment horizontal="center" wrapText="1"/>
    </xf>
    <xf numFmtId="0" fontId="2" fillId="0" borderId="23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2" fillId="0" borderId="24" xfId="0" applyFont="1" applyFill="1" applyBorder="1"/>
    <xf numFmtId="165" fontId="8" fillId="0" borderId="8" xfId="0" applyNumberFormat="1" applyFont="1" applyFill="1" applyBorder="1"/>
    <xf numFmtId="0" fontId="2" fillId="0" borderId="25" xfId="0" applyFont="1" applyFill="1" applyBorder="1"/>
    <xf numFmtId="165" fontId="8" fillId="0" borderId="13" xfId="0" applyNumberFormat="1" applyFont="1" applyFill="1" applyBorder="1"/>
    <xf numFmtId="0" fontId="5" fillId="2" borderId="17" xfId="14" applyFont="1" applyFill="1" applyBorder="1" applyAlignment="1">
      <alignment horizontal="center" wrapText="1"/>
    </xf>
    <xf numFmtId="168" fontId="2" fillId="0" borderId="19" xfId="1" applyNumberFormat="1" applyFont="1" applyFill="1" applyBorder="1"/>
    <xf numFmtId="165" fontId="8" fillId="0" borderId="20" xfId="0" applyNumberFormat="1" applyFont="1" applyFill="1" applyBorder="1"/>
    <xf numFmtId="165" fontId="8" fillId="0" borderId="10" xfId="0" applyNumberFormat="1" applyFont="1" applyFill="1" applyBorder="1"/>
    <xf numFmtId="165" fontId="8" fillId="0" borderId="15" xfId="0" applyNumberFormat="1" applyFont="1" applyFill="1" applyBorder="1"/>
    <xf numFmtId="165" fontId="2" fillId="0" borderId="17" xfId="0" applyNumberFormat="1" applyFont="1" applyFill="1" applyBorder="1"/>
    <xf numFmtId="165" fontId="8" fillId="0" borderId="7" xfId="0" applyNumberFormat="1" applyFont="1" applyFill="1" applyBorder="1"/>
    <xf numFmtId="165" fontId="8" fillId="0" borderId="9" xfId="0" applyNumberFormat="1" applyFont="1" applyFill="1" applyBorder="1"/>
    <xf numFmtId="165" fontId="8" fillId="0" borderId="12" xfId="0" applyNumberFormat="1" applyFont="1" applyFill="1" applyBorder="1"/>
    <xf numFmtId="165" fontId="8" fillId="0" borderId="14" xfId="0" applyNumberFormat="1" applyFont="1" applyFill="1" applyBorder="1"/>
    <xf numFmtId="0" fontId="5" fillId="2" borderId="22" xfId="14" applyFont="1" applyFill="1" applyBorder="1" applyAlignment="1">
      <alignment horizontal="center" vertical="center" wrapText="1"/>
    </xf>
    <xf numFmtId="0" fontId="5" fillId="2" borderId="22" xfId="14" applyFont="1" applyFill="1" applyBorder="1" applyAlignment="1">
      <alignment horizontal="left" vertical="center" wrapText="1"/>
    </xf>
    <xf numFmtId="0" fontId="11" fillId="0" borderId="0" xfId="0" applyFont="1" applyFill="1"/>
    <xf numFmtId="0" fontId="11" fillId="0" borderId="0" xfId="0" applyFont="1"/>
    <xf numFmtId="0" fontId="11" fillId="0" borderId="0" xfId="0" applyFont="1" applyFill="1" applyBorder="1"/>
    <xf numFmtId="0" fontId="11" fillId="0" borderId="0" xfId="0" applyFont="1" applyBorder="1"/>
    <xf numFmtId="0" fontId="0" fillId="3" borderId="0" xfId="0" applyFill="1"/>
    <xf numFmtId="9" fontId="0" fillId="3" borderId="0" xfId="0" applyNumberFormat="1" applyFill="1"/>
    <xf numFmtId="0" fontId="7" fillId="3" borderId="5" xfId="14" applyFill="1"/>
    <xf numFmtId="1" fontId="0" fillId="3" borderId="0" xfId="0" applyNumberFormat="1" applyFill="1"/>
    <xf numFmtId="0" fontId="8" fillId="0" borderId="0" xfId="0" applyFont="1" applyAlignment="1">
      <alignment horizontal="left" vertical="top" readingOrder="1"/>
    </xf>
    <xf numFmtId="0" fontId="10" fillId="3" borderId="27" xfId="17" applyFill="1"/>
    <xf numFmtId="169" fontId="0" fillId="3" borderId="0" xfId="0" applyNumberFormat="1" applyFill="1"/>
    <xf numFmtId="170" fontId="0" fillId="3" borderId="0" xfId="0" applyNumberFormat="1" applyFill="1"/>
    <xf numFmtId="0" fontId="7" fillId="3" borderId="5" xfId="14" applyFill="1" applyAlignment="1">
      <alignment wrapText="1"/>
    </xf>
    <xf numFmtId="0" fontId="12" fillId="3" borderId="0" xfId="0" applyFont="1" applyFill="1" applyAlignment="1">
      <alignment horizontal="left" vertical="center" readingOrder="1"/>
    </xf>
    <xf numFmtId="171" fontId="0" fillId="3" borderId="0" xfId="0" applyNumberFormat="1" applyFill="1"/>
    <xf numFmtId="0" fontId="7" fillId="3" borderId="0" xfId="18" applyFill="1" applyBorder="1"/>
    <xf numFmtId="167" fontId="0" fillId="3" borderId="0" xfId="1" applyNumberFormat="1" applyFont="1" applyFill="1"/>
    <xf numFmtId="172" fontId="0" fillId="3" borderId="0" xfId="0" applyNumberFormat="1" applyFill="1"/>
    <xf numFmtId="0" fontId="0" fillId="3" borderId="0" xfId="0" applyFill="1" applyAlignment="1">
      <alignment horizontal="center" vertical="top" wrapText="1"/>
    </xf>
    <xf numFmtId="9" fontId="0" fillId="3" borderId="0" xfId="1" applyFont="1" applyFill="1"/>
    <xf numFmtId="173" fontId="0" fillId="3" borderId="0" xfId="0" applyNumberFormat="1" applyFill="1"/>
    <xf numFmtId="174" fontId="0" fillId="3" borderId="0" xfId="0" applyNumberFormat="1" applyFill="1"/>
    <xf numFmtId="2" fontId="0" fillId="3" borderId="0" xfId="0" applyNumberFormat="1" applyFill="1"/>
    <xf numFmtId="167" fontId="8" fillId="0" borderId="6" xfId="1" applyNumberFormat="1" applyFont="1" applyFill="1" applyBorder="1"/>
    <xf numFmtId="167" fontId="8" fillId="0" borderId="21" xfId="1" applyNumberFormat="1" applyFont="1" applyFill="1" applyBorder="1"/>
    <xf numFmtId="0" fontId="5" fillId="2" borderId="29" xfId="14" applyFont="1" applyFill="1" applyBorder="1" applyAlignment="1">
      <alignment horizontal="center" wrapText="1"/>
    </xf>
    <xf numFmtId="165" fontId="8" fillId="0" borderId="30" xfId="0" applyNumberFormat="1" applyFont="1" applyFill="1" applyBorder="1"/>
    <xf numFmtId="165" fontId="2" fillId="0" borderId="29" xfId="0" applyNumberFormat="1" applyFont="1" applyFill="1" applyBorder="1"/>
    <xf numFmtId="0" fontId="5" fillId="2" borderId="28" xfId="14" applyFont="1" applyFill="1" applyBorder="1" applyAlignment="1">
      <alignment wrapText="1"/>
    </xf>
    <xf numFmtId="0" fontId="2" fillId="0" borderId="31" xfId="0" applyFont="1" applyFill="1" applyBorder="1" applyAlignment="1">
      <alignment wrapText="1"/>
    </xf>
    <xf numFmtId="0" fontId="2" fillId="0" borderId="32" xfId="0" applyFont="1" applyFill="1" applyBorder="1" applyAlignment="1">
      <alignment wrapText="1"/>
    </xf>
    <xf numFmtId="0" fontId="2" fillId="0" borderId="32" xfId="0" applyFont="1" applyFill="1" applyBorder="1"/>
    <xf numFmtId="0" fontId="2" fillId="0" borderId="33" xfId="0" applyFont="1" applyFill="1" applyBorder="1"/>
    <xf numFmtId="0" fontId="2" fillId="0" borderId="28" xfId="0" applyFont="1" applyFill="1" applyBorder="1" applyAlignment="1">
      <alignment wrapText="1"/>
    </xf>
    <xf numFmtId="0" fontId="13" fillId="0" borderId="0" xfId="0" applyFont="1" applyFill="1"/>
    <xf numFmtId="0" fontId="9" fillId="3" borderId="0" xfId="16" applyFill="1" applyBorder="1" applyAlignment="1">
      <alignment horizontal="left"/>
    </xf>
    <xf numFmtId="0" fontId="5" fillId="2" borderId="4" xfId="14" applyFont="1" applyFill="1" applyBorder="1" applyAlignment="1">
      <alignment horizontal="center" vertical="center" textRotation="90" wrapText="1"/>
    </xf>
    <xf numFmtId="0" fontId="5" fillId="2" borderId="3" xfId="14" applyFont="1" applyFill="1" applyBorder="1" applyAlignment="1">
      <alignment horizontal="center" vertical="center" textRotation="90" wrapText="1"/>
    </xf>
    <xf numFmtId="0" fontId="5" fillId="2" borderId="6" xfId="14" applyFont="1" applyFill="1" applyBorder="1" applyAlignment="1">
      <alignment horizontal="center" vertical="center" textRotation="90" wrapText="1"/>
    </xf>
    <xf numFmtId="0" fontId="0" fillId="0" borderId="2" xfId="0" applyBorder="1" applyAlignment="1"/>
  </cellXfs>
  <cellStyles count="19">
    <cellStyle name="Comma [1]" xfId="15" xr:uid="{9F4E1FA8-B4A7-48E6-A33E-D5CD58DA2685}"/>
    <cellStyle name="Comma 2" xfId="5" xr:uid="{00000000-0005-0000-0000-000001000000}"/>
    <cellStyle name="Comma 3" xfId="4" xr:uid="{00000000-0005-0000-0000-000002000000}"/>
    <cellStyle name="Currency 2" xfId="8" xr:uid="{00000000-0005-0000-0000-000004000000}"/>
    <cellStyle name="Heading 1" xfId="16" builtinId="16"/>
    <cellStyle name="Heading 2" xfId="17" builtinId="17"/>
    <cellStyle name="Heading 3" xfId="14" builtinId="18"/>
    <cellStyle name="Heading 4" xfId="18" builtinId="19"/>
    <cellStyle name="Normal" xfId="0" builtinId="0"/>
    <cellStyle name="Normal 2" xfId="6" xr:uid="{00000000-0005-0000-0000-000007000000}"/>
    <cellStyle name="Normal 2 2" xfId="9" xr:uid="{00000000-0005-0000-0000-000008000000}"/>
    <cellStyle name="Normal 24" xfId="13" xr:uid="{16C3C3B9-701B-49A8-B27F-819D10F34553}"/>
    <cellStyle name="Normal 3" xfId="7" xr:uid="{00000000-0005-0000-0000-000009000000}"/>
    <cellStyle name="Normal 4" xfId="2" xr:uid="{00000000-0005-0000-0000-00000A000000}"/>
    <cellStyle name="Normal 5" xfId="11" xr:uid="{4D248C86-3A8E-43FE-9599-BDB0C1E30A6A}"/>
    <cellStyle name="Normal 5 11" xfId="12" xr:uid="{AE233D27-EC91-4C89-83A8-A9EB54142A90}"/>
    <cellStyle name="Percent" xfId="1" builtinId="5"/>
    <cellStyle name="Percent 2" xfId="3" xr:uid="{00000000-0005-0000-0000-00000F000000}"/>
    <cellStyle name="Percent 3" xfId="10" xr:uid="{00000000-0005-0000-0000-000010000000}"/>
  </cellStyles>
  <dxfs count="0"/>
  <tableStyles count="0" defaultTableStyle="TableStyleMedium2" defaultPivotStyle="PivotStyleLight16"/>
  <colors>
    <mruColors>
      <color rgb="FF003F7E"/>
      <color rgb="FFFFCC00"/>
      <color rgb="FFCC9900"/>
      <color rgb="FF006699"/>
      <color rgb="FFC0504D"/>
      <color rgb="FF004992"/>
      <color rgb="FFFF5050"/>
      <color rgb="FFFF1515"/>
      <color rgb="FFFF0101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4.xml"/><Relationship Id="rId26" Type="http://schemas.openxmlformats.org/officeDocument/2006/relationships/sheetMetadata" Target="metadata.xml"/><Relationship Id="rId3" Type="http://schemas.openxmlformats.org/officeDocument/2006/relationships/chartsheet" Target="chartsheets/sheet1.xml"/><Relationship Id="rId21" Type="http://schemas.openxmlformats.org/officeDocument/2006/relationships/externalLink" Target="externalLinks/externalLink7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styles" Target="styles.xml"/><Relationship Id="rId32" Type="http://schemas.openxmlformats.org/officeDocument/2006/relationships/customXml" Target="../customXml/item5.xml"/><Relationship Id="rId5" Type="http://schemas.openxmlformats.org/officeDocument/2006/relationships/chartsheet" Target="chartsheets/sheet3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chartsheet" Target="chartsheets/sheet6.xml"/><Relationship Id="rId19" Type="http://schemas.openxmlformats.org/officeDocument/2006/relationships/externalLink" Target="externalLinks/externalLink5.xml"/><Relationship Id="rId31" Type="http://schemas.openxmlformats.org/officeDocument/2006/relationships/customXml" Target="../customXml/item4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externalLink" Target="externalLinks/externalLink8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Relationship Id="rId8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cap="none" baseline="0"/>
              <a:t>How much does each cost component contribute towards total Covered Cost?</a:t>
            </a:r>
          </a:p>
        </c:rich>
      </c:tx>
      <c:layout>
        <c:manualLayout>
          <c:xMode val="edge"/>
          <c:yMode val="edge"/>
          <c:x val="0.11778147531891292"/>
          <c:y val="1.4977139590618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844091117823761"/>
          <c:y val="0.34110411926504153"/>
          <c:w val="0.45574769445954094"/>
          <c:h val="0.571289122117852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3F7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787-4BCD-8106-D9F26E8BF43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787-4BCD-8106-D9F26E8BF4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787-4BCD-8106-D9F26E8BF43A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787-4BCD-8106-D9F26E8BF43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rgbClr val="003F7E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787-4BCD-8106-D9F26E8BF43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rgbClr val="00B0F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787-4BCD-8106-D9F26E8BF43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787-4BCD-8106-D9F26E8BF43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787-4BCD-8106-D9F26E8BF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input figures'!$C$9:$C$12</c:f>
              <c:strCache>
                <c:ptCount val="4"/>
                <c:pt idx="0">
                  <c:v>Accounting depreciation</c:v>
                </c:pt>
                <c:pt idx="1">
                  <c:v>Capital charge</c:v>
                </c:pt>
                <c:pt idx="2">
                  <c:v>Attributed opex component</c:v>
                </c:pt>
                <c:pt idx="3">
                  <c:v>Direct tax implications</c:v>
                </c:pt>
              </c:strCache>
            </c:strRef>
          </c:cat>
          <c:val>
            <c:numRef>
              <c:f>'chart input figures'!$D$9:$D$12</c:f>
              <c:numCache>
                <c:formatCode>0%</c:formatCode>
                <c:ptCount val="4"/>
                <c:pt idx="0">
                  <c:v>0.28066869682385093</c:v>
                </c:pt>
                <c:pt idx="1">
                  <c:v>0.34391614142873012</c:v>
                </c:pt>
                <c:pt idx="2">
                  <c:v>0.32641490704344267</c:v>
                </c:pt>
                <c:pt idx="3">
                  <c:v>4.9000254703976384E-2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87-4BCD-8106-D9F26E8BF43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cap="none" baseline="0"/>
              <a:t>How much does each of the BBI's contribute towards total BBC Covered Cost?   </a:t>
            </a:r>
          </a:p>
        </c:rich>
      </c:tx>
      <c:layout>
        <c:manualLayout>
          <c:xMode val="edge"/>
          <c:yMode val="edge"/>
          <c:x val="0.13790867853474836"/>
          <c:y val="4.7591766818621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858667479299175E-2"/>
          <c:y val="0.15152700649260947"/>
          <c:w val="0.70446607744912115"/>
          <c:h val="0.83813446569360128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003F7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DA-4510-91F2-EABC23F0352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DA-4510-91F2-EABC23F035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DA-4510-91F2-EABC23F03521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DA-4510-91F2-EABC23F03521}"/>
              </c:ext>
            </c:extLst>
          </c:dPt>
          <c:dPt>
            <c:idx val="4"/>
            <c:bubble3D val="0"/>
            <c:spPr>
              <a:solidFill>
                <a:srgbClr val="CC99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BDA-4510-91F2-EABC23F03521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BDA-4510-91F2-EABC23F03521}"/>
              </c:ext>
            </c:extLst>
          </c:dPt>
          <c:dPt>
            <c:idx val="6"/>
            <c:bubble3D val="0"/>
            <c:spPr>
              <a:solidFill>
                <a:srgbClr val="003F7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BDA-4510-91F2-EABC23F03521}"/>
              </c:ext>
            </c:extLst>
          </c:dPt>
          <c:dPt>
            <c:idx val="7"/>
            <c:bubble3D val="0"/>
            <c:spPr>
              <a:solidFill>
                <a:srgbClr val="00669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BDA-4510-91F2-EABC23F0352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BDA-4510-91F2-EABC23F0352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003F7E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BDA-4510-91F2-EABC23F0352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00B0F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BDA-4510-91F2-EABC23F0352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BDA-4510-91F2-EABC23F03521}"/>
                </c:ext>
              </c:extLst>
            </c:dLbl>
            <c:dLbl>
              <c:idx val="3"/>
              <c:layout>
                <c:manualLayout>
                  <c:x val="9.7739736525993114E-3"/>
                  <c:y val="-3.5665287220053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DA-4510-91F2-EABC23F0352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CC99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BDA-4510-91F2-EABC23F0352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BDA-4510-91F2-EABC23F03521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1BDA-4510-91F2-EABC23F0352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rgbClr val="00669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1BDA-4510-91F2-EABC23F03521}"/>
                </c:ext>
              </c:extLst>
            </c:dLbl>
            <c:dLbl>
              <c:idx val="8"/>
              <c:layout>
                <c:manualLayout>
                  <c:x val="1.6289956087665617E-3"/>
                  <c:y val="3.01783199554302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DA-4510-91F2-EABC23F0352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input figures'!$C$32:$C$39</c:f>
              <c:strCache>
                <c:ptCount val="8"/>
                <c:pt idx="0">
                  <c:v>HVDC </c:v>
                </c:pt>
                <c:pt idx="1">
                  <c:v>North Island Grid Upgrade Project (NIGUP)</c:v>
                </c:pt>
                <c:pt idx="2">
                  <c:v>19/20 additions</c:v>
                </c:pt>
                <c:pt idx="3">
                  <c:v>WRK-WKM C (Wairakei Ring)</c:v>
                </c:pt>
                <c:pt idx="4">
                  <c:v>BPE-HAY A&amp;B Reconductoring</c:v>
                </c:pt>
                <c:pt idx="5">
                  <c:v>Upper North Island Dynamic Reactive Support (UNIDRS)</c:v>
                </c:pt>
                <c:pt idx="6">
                  <c:v>LSI Renewables</c:v>
                </c:pt>
                <c:pt idx="7">
                  <c:v>LSI Reliability</c:v>
                </c:pt>
              </c:strCache>
            </c:strRef>
          </c:cat>
          <c:val>
            <c:numRef>
              <c:f>'chart input figures'!$D$32:$D$39</c:f>
              <c:numCache>
                <c:formatCode>"$"#.0"M"</c:formatCode>
                <c:ptCount val="8"/>
                <c:pt idx="0">
                  <c:v>122.89274190516426</c:v>
                </c:pt>
                <c:pt idx="1">
                  <c:v>68.111799298169984</c:v>
                </c:pt>
                <c:pt idx="2">
                  <c:v>11.243785736423433</c:v>
                </c:pt>
                <c:pt idx="3">
                  <c:v>9.9569018114615808</c:v>
                </c:pt>
                <c:pt idx="4">
                  <c:v>5.5677887057271285</c:v>
                </c:pt>
                <c:pt idx="5">
                  <c:v>4.8729762875229143</c:v>
                </c:pt>
                <c:pt idx="6">
                  <c:v>2.8624861585553552</c:v>
                </c:pt>
                <c:pt idx="7">
                  <c:v>2.8604045908529123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BDA-4510-91F2-EABC23F035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gapWidth val="150"/>
        <c:splitType val="pos"/>
        <c:splitPos val="6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Customer with total</a:t>
            </a:r>
            <a:r>
              <a:rPr lang="en-NZ" baseline="0"/>
              <a:t> indicative charges over $40M </a:t>
            </a:r>
            <a:endParaRPr lang="en-NZ"/>
          </a:p>
        </c:rich>
      </c:tx>
      <c:layout>
        <c:manualLayout>
          <c:xMode val="edge"/>
          <c:yMode val="edge"/>
          <c:x val="0.20704394005024981"/>
          <c:y val="0.11042941228945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808642602134652"/>
          <c:y val="0.24248325097266374"/>
          <c:w val="0.66605065015304199"/>
          <c:h val="0.628344471748927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input figures'!$D$49</c:f>
              <c:strCache>
                <c:ptCount val="1"/>
                <c:pt idx="0">
                  <c:v>Connection charges, $M</c:v>
                </c:pt>
              </c:strCache>
            </c:strRef>
          </c:tx>
          <c:spPr>
            <a:solidFill>
              <a:srgbClr val="003F7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figures'!$C$50:$C$55</c:f>
              <c:strCache>
                <c:ptCount val="6"/>
                <c:pt idx="0">
                  <c:v>Vector Limited</c:v>
                </c:pt>
                <c:pt idx="1">
                  <c:v>Powerco Limited</c:v>
                </c:pt>
                <c:pt idx="2">
                  <c:v>Meridian Energy Limited</c:v>
                </c:pt>
                <c:pt idx="3">
                  <c:v>Orion New Zealand Limited</c:v>
                </c:pt>
                <c:pt idx="4">
                  <c:v>Wellington Electricity Lines Limited</c:v>
                </c:pt>
                <c:pt idx="5">
                  <c:v>NZ Aluminium Smelters Limited</c:v>
                </c:pt>
              </c:strCache>
            </c:strRef>
          </c:cat>
          <c:val>
            <c:numRef>
              <c:f>'chart input figures'!$D$50:$D$55</c:f>
              <c:numCache>
                <c:formatCode>"$"#.0"M"</c:formatCode>
                <c:ptCount val="6"/>
                <c:pt idx="0">
                  <c:v>13.150265010000002</c:v>
                </c:pt>
                <c:pt idx="1">
                  <c:v>16.020362289999998</c:v>
                </c:pt>
                <c:pt idx="2">
                  <c:v>16.616420209999998</c:v>
                </c:pt>
                <c:pt idx="3">
                  <c:v>4.1169687799999997</c:v>
                </c:pt>
                <c:pt idx="4">
                  <c:v>8.17825107</c:v>
                </c:pt>
                <c:pt idx="5">
                  <c:v>1.2710976100000002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A-4AB7-A9B8-6E1C719015F0}"/>
            </c:ext>
          </c:extLst>
        </c:ser>
        <c:ser>
          <c:idx val="1"/>
          <c:order val="1"/>
          <c:tx>
            <c:strRef>
              <c:f>'chart input figures'!$E$49</c:f>
              <c:strCache>
                <c:ptCount val="1"/>
                <c:pt idx="0">
                  <c:v>Benefit-based charges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figures'!$C$50:$C$55</c:f>
              <c:strCache>
                <c:ptCount val="6"/>
                <c:pt idx="0">
                  <c:v>Vector Limited</c:v>
                </c:pt>
                <c:pt idx="1">
                  <c:v>Powerco Limited</c:v>
                </c:pt>
                <c:pt idx="2">
                  <c:v>Meridian Energy Limited</c:v>
                </c:pt>
                <c:pt idx="3">
                  <c:v>Orion New Zealand Limited</c:v>
                </c:pt>
                <c:pt idx="4">
                  <c:v>Wellington Electricity Lines Limited</c:v>
                </c:pt>
                <c:pt idx="5">
                  <c:v>NZ Aluminium Smelters Limited</c:v>
                </c:pt>
              </c:strCache>
            </c:strRef>
          </c:cat>
          <c:val>
            <c:numRef>
              <c:f>'chart input figures'!$E$50:$E$55</c:f>
              <c:numCache>
                <c:formatCode>"$"#.0"M"</c:formatCode>
                <c:ptCount val="6"/>
                <c:pt idx="0">
                  <c:v>55.682669990997447</c:v>
                </c:pt>
                <c:pt idx="1">
                  <c:v>10.922265349292585</c:v>
                </c:pt>
                <c:pt idx="2">
                  <c:v>47.766170595498465</c:v>
                </c:pt>
                <c:pt idx="3">
                  <c:v>8.8527577235422985</c:v>
                </c:pt>
                <c:pt idx="4">
                  <c:v>7.6174405135855023</c:v>
                </c:pt>
                <c:pt idx="5">
                  <c:v>12.379255878952312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A-4AB7-A9B8-6E1C719015F0}"/>
            </c:ext>
          </c:extLst>
        </c:ser>
        <c:ser>
          <c:idx val="2"/>
          <c:order val="2"/>
          <c:tx>
            <c:strRef>
              <c:f>'chart input figures'!$G$49</c:f>
              <c:strCache>
                <c:ptCount val="1"/>
                <c:pt idx="0">
                  <c:v>Residual charges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figures'!$C$50:$C$55</c:f>
              <c:strCache>
                <c:ptCount val="6"/>
                <c:pt idx="0">
                  <c:v>Vector Limited</c:v>
                </c:pt>
                <c:pt idx="1">
                  <c:v>Powerco Limited</c:v>
                </c:pt>
                <c:pt idx="2">
                  <c:v>Meridian Energy Limited</c:v>
                </c:pt>
                <c:pt idx="3">
                  <c:v>Orion New Zealand Limited</c:v>
                </c:pt>
                <c:pt idx="4">
                  <c:v>Wellington Electricity Lines Limited</c:v>
                </c:pt>
                <c:pt idx="5">
                  <c:v>NZ Aluminium Smelters Limited</c:v>
                </c:pt>
              </c:strCache>
            </c:strRef>
          </c:cat>
          <c:val>
            <c:numRef>
              <c:f>'chart input figures'!$G$50:$G$55</c:f>
              <c:numCache>
                <c:formatCode>"$"#.0"M"</c:formatCode>
                <c:ptCount val="6"/>
                <c:pt idx="0">
                  <c:v>108.15525699319035</c:v>
                </c:pt>
                <c:pt idx="1">
                  <c:v>53.207870681259656</c:v>
                </c:pt>
                <c:pt idx="2">
                  <c:v>1.3864867592820835</c:v>
                </c:pt>
                <c:pt idx="3">
                  <c:v>39.663691466220214</c:v>
                </c:pt>
                <c:pt idx="4">
                  <c:v>29.817214575999269</c:v>
                </c:pt>
                <c:pt idx="5">
                  <c:v>30.292843006609576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A-4AB7-A9B8-6E1C719015F0}"/>
            </c:ext>
          </c:extLst>
        </c:ser>
        <c:ser>
          <c:idx val="3"/>
          <c:order val="3"/>
          <c:tx>
            <c:strRef>
              <c:f>'chart input figures'!$H$49</c:f>
              <c:strCache>
                <c:ptCount val="1"/>
                <c:pt idx="0">
                  <c:v>Transitional cap adjustments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B27CD17-21A9-4747-96B0-FF18D24C7F64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6FA-4AB7-A9B8-6E1C719015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BAB552C-344A-4772-B20E-0EBF70B68124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6FA-4AB7-A9B8-6E1C719015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44904AC-E860-49D9-9675-35E08DDCE81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6FA-4AB7-A9B8-6E1C719015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EDA0172-1659-4E05-B5A8-62C603DDD309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6FA-4AB7-A9B8-6E1C719015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BC3E171-A8DD-4219-9334-86D8604D2931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6FA-4AB7-A9B8-6E1C719015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FB5CE6-287C-4F07-9A5D-2D95C6102066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6FA-4AB7-A9B8-6E1C71901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'chart input figures'!$C$50:$C$55</c:f>
              <c:strCache>
                <c:ptCount val="6"/>
                <c:pt idx="0">
                  <c:v>Vector Limited</c:v>
                </c:pt>
                <c:pt idx="1">
                  <c:v>Powerco Limited</c:v>
                </c:pt>
                <c:pt idx="2">
                  <c:v>Meridian Energy Limited</c:v>
                </c:pt>
                <c:pt idx="3">
                  <c:v>Orion New Zealand Limited</c:v>
                </c:pt>
                <c:pt idx="4">
                  <c:v>Wellington Electricity Lines Limited</c:v>
                </c:pt>
                <c:pt idx="5">
                  <c:v>NZ Aluminium Smelters Limited</c:v>
                </c:pt>
              </c:strCache>
            </c:strRef>
          </c:cat>
          <c:val>
            <c:numRef>
              <c:f>'chart input figures'!$H$50:$H$55</c:f>
              <c:numCache>
                <c:formatCode>"$"#.0"M"</c:formatCode>
                <c:ptCount val="6"/>
                <c:pt idx="0">
                  <c:v>2.9052592012003275</c:v>
                </c:pt>
                <c:pt idx="1">
                  <c:v>1.1336661496423417</c:v>
                </c:pt>
                <c:pt idx="2">
                  <c:v>0.85776392117545219</c:v>
                </c:pt>
                <c:pt idx="3">
                  <c:v>0.8637925532646209</c:v>
                </c:pt>
                <c:pt idx="4">
                  <c:v>0.65517291171544045</c:v>
                </c:pt>
                <c:pt idx="5">
                  <c:v>0.76093894351048319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 input figures'!$I$50:$I$55</c15:f>
                <c15:dlblRangeCache>
                  <c:ptCount val="6"/>
                  <c:pt idx="0">
                    <c:v>$179.9M</c:v>
                  </c:pt>
                  <c:pt idx="1">
                    <c:v>$81.3M</c:v>
                  </c:pt>
                  <c:pt idx="2">
                    <c:v>$66.6M</c:v>
                  </c:pt>
                  <c:pt idx="3">
                    <c:v>$53.5M</c:v>
                  </c:pt>
                  <c:pt idx="4">
                    <c:v>$46.3M</c:v>
                  </c:pt>
                  <c:pt idx="5">
                    <c:v>$44.7M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16FA-4AB7-A9B8-6E1C719015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7896255"/>
        <c:axId val="228594511"/>
      </c:barChart>
      <c:catAx>
        <c:axId val="22789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BCBCB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94511"/>
        <c:crosses val="autoZero"/>
        <c:auto val="1"/>
        <c:lblAlgn val="ctr"/>
        <c:lblOffset val="100"/>
        <c:noMultiLvlLbl val="0"/>
      </c:catAx>
      <c:valAx>
        <c:axId val="22859451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Revenue</a:t>
                </a:r>
                <a:r>
                  <a:rPr lang="en-NZ" baseline="0"/>
                  <a:t> to Transpower/charge to customer ($M)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.0&quot;M&quot;" sourceLinked="1"/>
        <c:majorTickMark val="none"/>
        <c:minorTickMark val="none"/>
        <c:tickLblPos val="nextTo"/>
        <c:spPr>
          <a:noFill/>
          <a:ln>
            <a:solidFill>
              <a:srgbClr val="BCBCB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89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875174901400211E-2"/>
          <c:y val="2.3005966537537153E-2"/>
          <c:w val="0.72533477890629261"/>
          <c:h val="6.0000386351489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Customer with total</a:t>
            </a:r>
            <a:r>
              <a:rPr lang="en-NZ" baseline="0"/>
              <a:t> indicative charges over $40M </a:t>
            </a:r>
            <a:endParaRPr lang="en-NZ"/>
          </a:p>
        </c:rich>
      </c:tx>
      <c:layout>
        <c:manualLayout>
          <c:xMode val="edge"/>
          <c:yMode val="edge"/>
          <c:x val="0.20704394005024981"/>
          <c:y val="0.11042941228945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214283207169686"/>
          <c:y val="0.23093476903870161"/>
          <c:w val="0.66605065015304199"/>
          <c:h val="0.590109177529279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input figures'!$D$49</c:f>
              <c:strCache>
                <c:ptCount val="1"/>
                <c:pt idx="0">
                  <c:v>Connection charges, $M</c:v>
                </c:pt>
              </c:strCache>
            </c:strRef>
          </c:tx>
          <c:spPr>
            <a:solidFill>
              <a:srgbClr val="003F7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figures'!$C$50:$C$55</c:f>
              <c:strCache>
                <c:ptCount val="6"/>
                <c:pt idx="0">
                  <c:v>Vector Limited</c:v>
                </c:pt>
                <c:pt idx="1">
                  <c:v>Powerco Limited</c:v>
                </c:pt>
                <c:pt idx="2">
                  <c:v>Meridian Energy Limited</c:v>
                </c:pt>
                <c:pt idx="3">
                  <c:v>Orion New Zealand Limited</c:v>
                </c:pt>
                <c:pt idx="4">
                  <c:v>Wellington Electricity Lines Limited</c:v>
                </c:pt>
                <c:pt idx="5">
                  <c:v>NZ Aluminium Smelters Limited</c:v>
                </c:pt>
              </c:strCache>
            </c:strRef>
          </c:cat>
          <c:val>
            <c:numRef>
              <c:f>'chart input figures'!$D$50:$D$55</c:f>
              <c:numCache>
                <c:formatCode>"$"#.0"M"</c:formatCode>
                <c:ptCount val="6"/>
                <c:pt idx="0">
                  <c:v>13.150265010000002</c:v>
                </c:pt>
                <c:pt idx="1">
                  <c:v>16.020362289999998</c:v>
                </c:pt>
                <c:pt idx="2">
                  <c:v>16.616420209999998</c:v>
                </c:pt>
                <c:pt idx="3">
                  <c:v>4.1169687799999997</c:v>
                </c:pt>
                <c:pt idx="4">
                  <c:v>8.17825107</c:v>
                </c:pt>
                <c:pt idx="5">
                  <c:v>1.2710976100000002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A-4888-8425-22EC3A39EEB2}"/>
            </c:ext>
          </c:extLst>
        </c:ser>
        <c:ser>
          <c:idx val="1"/>
          <c:order val="1"/>
          <c:tx>
            <c:strRef>
              <c:f>'chart input figures'!$E$49</c:f>
              <c:strCache>
                <c:ptCount val="1"/>
                <c:pt idx="0">
                  <c:v>Benefit-based charges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figures'!$C$50:$C$55</c:f>
              <c:strCache>
                <c:ptCount val="6"/>
                <c:pt idx="0">
                  <c:v>Vector Limited</c:v>
                </c:pt>
                <c:pt idx="1">
                  <c:v>Powerco Limited</c:v>
                </c:pt>
                <c:pt idx="2">
                  <c:v>Meridian Energy Limited</c:v>
                </c:pt>
                <c:pt idx="3">
                  <c:v>Orion New Zealand Limited</c:v>
                </c:pt>
                <c:pt idx="4">
                  <c:v>Wellington Electricity Lines Limited</c:v>
                </c:pt>
                <c:pt idx="5">
                  <c:v>NZ Aluminium Smelters Limited</c:v>
                </c:pt>
              </c:strCache>
            </c:strRef>
          </c:cat>
          <c:val>
            <c:numRef>
              <c:f>'chart input figures'!$E$50:$E$55</c:f>
              <c:numCache>
                <c:formatCode>"$"#.0"M"</c:formatCode>
                <c:ptCount val="6"/>
                <c:pt idx="0">
                  <c:v>55.682669990997447</c:v>
                </c:pt>
                <c:pt idx="1">
                  <c:v>10.922265349292585</c:v>
                </c:pt>
                <c:pt idx="2">
                  <c:v>47.766170595498465</c:v>
                </c:pt>
                <c:pt idx="3">
                  <c:v>8.8527577235422985</c:v>
                </c:pt>
                <c:pt idx="4">
                  <c:v>7.6174405135855023</c:v>
                </c:pt>
                <c:pt idx="5">
                  <c:v>12.379255878952312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A-4888-8425-22EC3A39EEB2}"/>
            </c:ext>
          </c:extLst>
        </c:ser>
        <c:ser>
          <c:idx val="2"/>
          <c:order val="2"/>
          <c:tx>
            <c:strRef>
              <c:f>'chart input figures'!$G$49</c:f>
              <c:strCache>
                <c:ptCount val="1"/>
                <c:pt idx="0">
                  <c:v>Residual charges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figures'!$C$50:$C$55</c:f>
              <c:strCache>
                <c:ptCount val="6"/>
                <c:pt idx="0">
                  <c:v>Vector Limited</c:v>
                </c:pt>
                <c:pt idx="1">
                  <c:v>Powerco Limited</c:v>
                </c:pt>
                <c:pt idx="2">
                  <c:v>Meridian Energy Limited</c:v>
                </c:pt>
                <c:pt idx="3">
                  <c:v>Orion New Zealand Limited</c:v>
                </c:pt>
                <c:pt idx="4">
                  <c:v>Wellington Electricity Lines Limited</c:v>
                </c:pt>
                <c:pt idx="5">
                  <c:v>NZ Aluminium Smelters Limited</c:v>
                </c:pt>
              </c:strCache>
            </c:strRef>
          </c:cat>
          <c:val>
            <c:numRef>
              <c:f>'chart input figures'!$G$50:$G$55</c:f>
              <c:numCache>
                <c:formatCode>"$"#.0"M"</c:formatCode>
                <c:ptCount val="6"/>
                <c:pt idx="0">
                  <c:v>108.15525699319035</c:v>
                </c:pt>
                <c:pt idx="1">
                  <c:v>53.207870681259656</c:v>
                </c:pt>
                <c:pt idx="2">
                  <c:v>1.3864867592820835</c:v>
                </c:pt>
                <c:pt idx="3">
                  <c:v>39.663691466220214</c:v>
                </c:pt>
                <c:pt idx="4">
                  <c:v>29.817214575999269</c:v>
                </c:pt>
                <c:pt idx="5">
                  <c:v>30.292843006609576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A-4888-8425-22EC3A39EEB2}"/>
            </c:ext>
          </c:extLst>
        </c:ser>
        <c:ser>
          <c:idx val="3"/>
          <c:order val="3"/>
          <c:tx>
            <c:strRef>
              <c:f>'chart input figures'!$H$49</c:f>
              <c:strCache>
                <c:ptCount val="1"/>
                <c:pt idx="0">
                  <c:v>Transitional cap adjustments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0FCB2C5-56FE-4D5A-A654-A0372F29BA49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C6A-4888-8425-22EC3A39EE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FAEE0B7-4520-4CA6-9D8F-DBBD91351EE5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C6A-4888-8425-22EC3A39EE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37419ED-87FC-47DE-A38C-82B1F1092E3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C6A-4888-8425-22EC3A39EE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AF6AA20-7E82-4A04-91C5-AD265F11783F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C6A-4888-8425-22EC3A39EEB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DA969B8-5F6F-4025-A702-83C8DCBB538F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C6A-4888-8425-22EC3A39EEB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8012B39-0847-4345-815D-189EA629B01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C6A-4888-8425-22EC3A39E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'chart input figures'!$C$50:$C$55</c:f>
              <c:strCache>
                <c:ptCount val="6"/>
                <c:pt idx="0">
                  <c:v>Vector Limited</c:v>
                </c:pt>
                <c:pt idx="1">
                  <c:v>Powerco Limited</c:v>
                </c:pt>
                <c:pt idx="2">
                  <c:v>Meridian Energy Limited</c:v>
                </c:pt>
                <c:pt idx="3">
                  <c:v>Orion New Zealand Limited</c:v>
                </c:pt>
                <c:pt idx="4">
                  <c:v>Wellington Electricity Lines Limited</c:v>
                </c:pt>
                <c:pt idx="5">
                  <c:v>NZ Aluminium Smelters Limited</c:v>
                </c:pt>
              </c:strCache>
            </c:strRef>
          </c:cat>
          <c:val>
            <c:numRef>
              <c:f>'chart input figures'!$H$50:$H$55</c:f>
              <c:numCache>
                <c:formatCode>"$"#.0"M"</c:formatCode>
                <c:ptCount val="6"/>
                <c:pt idx="0">
                  <c:v>2.9052592012003275</c:v>
                </c:pt>
                <c:pt idx="1">
                  <c:v>1.1336661496423417</c:v>
                </c:pt>
                <c:pt idx="2">
                  <c:v>0.85776392117545219</c:v>
                </c:pt>
                <c:pt idx="3">
                  <c:v>0.8637925532646209</c:v>
                </c:pt>
                <c:pt idx="4">
                  <c:v>0.65517291171544045</c:v>
                </c:pt>
                <c:pt idx="5">
                  <c:v>0.76093894351048319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 input figures'!$I$50:$I$55</c15:f>
                <c15:dlblRangeCache>
                  <c:ptCount val="6"/>
                  <c:pt idx="0">
                    <c:v>$179.9M</c:v>
                  </c:pt>
                  <c:pt idx="1">
                    <c:v>$81.3M</c:v>
                  </c:pt>
                  <c:pt idx="2">
                    <c:v>$66.6M</c:v>
                  </c:pt>
                  <c:pt idx="3">
                    <c:v>$53.5M</c:v>
                  </c:pt>
                  <c:pt idx="4">
                    <c:v>$46.3M</c:v>
                  </c:pt>
                  <c:pt idx="5">
                    <c:v>$44.7M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9C6A-4888-8425-22EC3A39EE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7896255"/>
        <c:axId val="228594511"/>
      </c:barChart>
      <c:catAx>
        <c:axId val="22789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BCBCB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94511"/>
        <c:crosses val="autoZero"/>
        <c:auto val="1"/>
        <c:lblAlgn val="ctr"/>
        <c:lblOffset val="100"/>
        <c:noMultiLvlLbl val="0"/>
      </c:catAx>
      <c:valAx>
        <c:axId val="22859451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Revenue</a:t>
                </a:r>
                <a:r>
                  <a:rPr lang="en-NZ" baseline="0"/>
                  <a:t> to Transpower/charge to customer ($M)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0.43184343227527466"/>
              <c:y val="0.90174882551445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.0&quot;M&quot;" sourceLinked="1"/>
        <c:majorTickMark val="none"/>
        <c:minorTickMark val="none"/>
        <c:tickLblPos val="high"/>
        <c:spPr>
          <a:noFill/>
          <a:ln>
            <a:solidFill>
              <a:srgbClr val="BCBCB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89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875174901400211E-2"/>
          <c:y val="2.3005966537537153E-2"/>
          <c:w val="0.72533477890629261"/>
          <c:h val="6.0000386351489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Customer with total</a:t>
            </a:r>
            <a:r>
              <a:rPr lang="en-NZ" baseline="0"/>
              <a:t> indicative charges between $5M and $40M </a:t>
            </a:r>
            <a:endParaRPr lang="en-NZ"/>
          </a:p>
        </c:rich>
      </c:tx>
      <c:layout>
        <c:manualLayout>
          <c:xMode val="edge"/>
          <c:yMode val="edge"/>
          <c:x val="0.20066943965799217"/>
          <c:y val="4.5913401091242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836059627445477"/>
          <c:y val="9.8893888974794092E-2"/>
          <c:w val="0.69462826007508571"/>
          <c:h val="0.841254099119962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input figures'!$D$49</c:f>
              <c:strCache>
                <c:ptCount val="1"/>
                <c:pt idx="0">
                  <c:v>Connection charges, $M</c:v>
                </c:pt>
              </c:strCache>
            </c:strRef>
          </c:tx>
          <c:spPr>
            <a:solidFill>
              <a:srgbClr val="003F7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figures'!$C$59:$C$79</c:f>
              <c:strCache>
                <c:ptCount val="21"/>
                <c:pt idx="0">
                  <c:v>Contact Energy Limited</c:v>
                </c:pt>
                <c:pt idx="1">
                  <c:v>Unison Networks Limited</c:v>
                </c:pt>
                <c:pt idx="2">
                  <c:v>Aurora Energy Limited</c:v>
                </c:pt>
                <c:pt idx="3">
                  <c:v>Powernet Ltd</c:v>
                </c:pt>
                <c:pt idx="4">
                  <c:v>WEL Networks Limited</c:v>
                </c:pt>
                <c:pt idx="5">
                  <c:v>Northpower Limited</c:v>
                </c:pt>
                <c:pt idx="6">
                  <c:v>Genesis Energy Ltd</c:v>
                </c:pt>
                <c:pt idx="7">
                  <c:v>Alpine Energy Ltd</c:v>
                </c:pt>
                <c:pt idx="8">
                  <c:v>Mainpower New Zealand Limited</c:v>
                </c:pt>
                <c:pt idx="9">
                  <c:v>Mercury NZ Limited</c:v>
                </c:pt>
                <c:pt idx="10">
                  <c:v>Counties Power Ltd</c:v>
                </c:pt>
                <c:pt idx="11">
                  <c:v>Network Tasman Limited</c:v>
                </c:pt>
                <c:pt idx="12">
                  <c:v>EA Networks</c:v>
                </c:pt>
                <c:pt idx="13">
                  <c:v>New Zealand Steel Limited</c:v>
                </c:pt>
                <c:pt idx="14">
                  <c:v>Electra Limited</c:v>
                </c:pt>
                <c:pt idx="15">
                  <c:v>Horizon Energy Distribution Ltd</c:v>
                </c:pt>
                <c:pt idx="16">
                  <c:v>Waipa Networks Limited</c:v>
                </c:pt>
                <c:pt idx="17">
                  <c:v>The Lines Company Ltd</c:v>
                </c:pt>
                <c:pt idx="18">
                  <c:v>Top Energy Ltd</c:v>
                </c:pt>
                <c:pt idx="19">
                  <c:v>Marlborough Lines Limited</c:v>
                </c:pt>
                <c:pt idx="20">
                  <c:v>Network Waitaki Limited</c:v>
                </c:pt>
              </c:strCache>
            </c:strRef>
          </c:cat>
          <c:val>
            <c:numRef>
              <c:f>'chart input figures'!$D$59:$D$79</c:f>
              <c:numCache>
                <c:formatCode>"$"#.0"M"</c:formatCode>
                <c:ptCount val="21"/>
                <c:pt idx="0">
                  <c:v>4.1824106899999993</c:v>
                </c:pt>
                <c:pt idx="1">
                  <c:v>5.6398092799999997</c:v>
                </c:pt>
                <c:pt idx="2">
                  <c:v>4.2533524099999998</c:v>
                </c:pt>
                <c:pt idx="3">
                  <c:v>3.8088046299999996</c:v>
                </c:pt>
                <c:pt idx="4">
                  <c:v>1.72859641</c:v>
                </c:pt>
                <c:pt idx="5">
                  <c:v>2.4558668299999997</c:v>
                </c:pt>
                <c:pt idx="6">
                  <c:v>5.0263274400000011</c:v>
                </c:pt>
                <c:pt idx="7">
                  <c:v>2.6451300499999997</c:v>
                </c:pt>
                <c:pt idx="8">
                  <c:v>2.8725603900000003</c:v>
                </c:pt>
                <c:pt idx="9">
                  <c:v>3.4790993399999999</c:v>
                </c:pt>
                <c:pt idx="10">
                  <c:v>0.98603348000000002</c:v>
                </c:pt>
                <c:pt idx="11">
                  <c:v>1.5084353299999997</c:v>
                </c:pt>
                <c:pt idx="12">
                  <c:v>0.29749547999999998</c:v>
                </c:pt>
                <c:pt idx="13">
                  <c:v>2.2849301099999999</c:v>
                </c:pt>
                <c:pt idx="14">
                  <c:v>1.6275399700000002</c:v>
                </c:pt>
                <c:pt idx="15">
                  <c:v>2.4471983799999997</c:v>
                </c:pt>
                <c:pt idx="16">
                  <c:v>1.1683198099999998</c:v>
                </c:pt>
                <c:pt idx="17">
                  <c:v>1.3690123600000002</c:v>
                </c:pt>
                <c:pt idx="18">
                  <c:v>0.98959481999999999</c:v>
                </c:pt>
                <c:pt idx="19">
                  <c:v>0.59713078000000008</c:v>
                </c:pt>
                <c:pt idx="20">
                  <c:v>0.93573624999999994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6-41F5-A720-4978DAE311FD}"/>
            </c:ext>
          </c:extLst>
        </c:ser>
        <c:ser>
          <c:idx val="1"/>
          <c:order val="1"/>
          <c:tx>
            <c:strRef>
              <c:f>'chart input figures'!$E$49</c:f>
              <c:strCache>
                <c:ptCount val="1"/>
                <c:pt idx="0">
                  <c:v>Benefit-based charges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figures'!$C$59:$C$79</c:f>
              <c:strCache>
                <c:ptCount val="21"/>
                <c:pt idx="0">
                  <c:v>Contact Energy Limited</c:v>
                </c:pt>
                <c:pt idx="1">
                  <c:v>Unison Networks Limited</c:v>
                </c:pt>
                <c:pt idx="2">
                  <c:v>Aurora Energy Limited</c:v>
                </c:pt>
                <c:pt idx="3">
                  <c:v>Powernet Ltd</c:v>
                </c:pt>
                <c:pt idx="4">
                  <c:v>WEL Networks Limited</c:v>
                </c:pt>
                <c:pt idx="5">
                  <c:v>Northpower Limited</c:v>
                </c:pt>
                <c:pt idx="6">
                  <c:v>Genesis Energy Ltd</c:v>
                </c:pt>
                <c:pt idx="7">
                  <c:v>Alpine Energy Ltd</c:v>
                </c:pt>
                <c:pt idx="8">
                  <c:v>Mainpower New Zealand Limited</c:v>
                </c:pt>
                <c:pt idx="9">
                  <c:v>Mercury NZ Limited</c:v>
                </c:pt>
                <c:pt idx="10">
                  <c:v>Counties Power Ltd</c:v>
                </c:pt>
                <c:pt idx="11">
                  <c:v>Network Tasman Limited</c:v>
                </c:pt>
                <c:pt idx="12">
                  <c:v>EA Networks</c:v>
                </c:pt>
                <c:pt idx="13">
                  <c:v>New Zealand Steel Limited</c:v>
                </c:pt>
                <c:pt idx="14">
                  <c:v>Electra Limited</c:v>
                </c:pt>
                <c:pt idx="15">
                  <c:v>Horizon Energy Distribution Ltd</c:v>
                </c:pt>
                <c:pt idx="16">
                  <c:v>Waipa Networks Limited</c:v>
                </c:pt>
                <c:pt idx="17">
                  <c:v>The Lines Company Ltd</c:v>
                </c:pt>
                <c:pt idx="18">
                  <c:v>Top Energy Ltd</c:v>
                </c:pt>
                <c:pt idx="19">
                  <c:v>Marlborough Lines Limited</c:v>
                </c:pt>
                <c:pt idx="20">
                  <c:v>Network Waitaki Limited</c:v>
                </c:pt>
              </c:strCache>
            </c:strRef>
          </c:cat>
          <c:val>
            <c:numRef>
              <c:f>'chart input figures'!$E$59:$E$79</c:f>
              <c:numCache>
                <c:formatCode>"$"#.0"M"</c:formatCode>
                <c:ptCount val="21"/>
                <c:pt idx="0">
                  <c:v>23.777994315472938</c:v>
                </c:pt>
                <c:pt idx="1">
                  <c:v>2.1562034316376164</c:v>
                </c:pt>
                <c:pt idx="2">
                  <c:v>2.6791766932595169</c:v>
                </c:pt>
                <c:pt idx="3">
                  <c:v>2.9132705156112464</c:v>
                </c:pt>
                <c:pt idx="4">
                  <c:v>2.6598966655478358</c:v>
                </c:pt>
                <c:pt idx="5">
                  <c:v>6.5276821216341565</c:v>
                </c:pt>
                <c:pt idx="6">
                  <c:v>8.6662067368287037</c:v>
                </c:pt>
                <c:pt idx="7">
                  <c:v>1.6208091523735051</c:v>
                </c:pt>
                <c:pt idx="8">
                  <c:v>1.629905362175919</c:v>
                </c:pt>
                <c:pt idx="9">
                  <c:v>6.7351635643531598</c:v>
                </c:pt>
                <c:pt idx="10">
                  <c:v>3.4831939031750458</c:v>
                </c:pt>
                <c:pt idx="11">
                  <c:v>1.3738857430186484</c:v>
                </c:pt>
                <c:pt idx="12">
                  <c:v>1.0167220609372594</c:v>
                </c:pt>
                <c:pt idx="13">
                  <c:v>2.6539861864070473</c:v>
                </c:pt>
                <c:pt idx="14">
                  <c:v>1.4911066272019411</c:v>
                </c:pt>
                <c:pt idx="15">
                  <c:v>0.39299104440813909</c:v>
                </c:pt>
                <c:pt idx="16">
                  <c:v>1.1764187417234051</c:v>
                </c:pt>
                <c:pt idx="17">
                  <c:v>0.69946451976331381</c:v>
                </c:pt>
                <c:pt idx="18">
                  <c:v>1.192000641017573</c:v>
                </c:pt>
                <c:pt idx="19">
                  <c:v>0.97885226898946176</c:v>
                </c:pt>
                <c:pt idx="20">
                  <c:v>0.68778467806554611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26-41F5-A720-4978DAE311FD}"/>
            </c:ext>
          </c:extLst>
        </c:ser>
        <c:ser>
          <c:idx val="2"/>
          <c:order val="2"/>
          <c:tx>
            <c:strRef>
              <c:f>'chart input figures'!$G$49</c:f>
              <c:strCache>
                <c:ptCount val="1"/>
                <c:pt idx="0">
                  <c:v>Residual charges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figures'!$C$59:$C$79</c:f>
              <c:strCache>
                <c:ptCount val="21"/>
                <c:pt idx="0">
                  <c:v>Contact Energy Limited</c:v>
                </c:pt>
                <c:pt idx="1">
                  <c:v>Unison Networks Limited</c:v>
                </c:pt>
                <c:pt idx="2">
                  <c:v>Aurora Energy Limited</c:v>
                </c:pt>
                <c:pt idx="3">
                  <c:v>Powernet Ltd</c:v>
                </c:pt>
                <c:pt idx="4">
                  <c:v>WEL Networks Limited</c:v>
                </c:pt>
                <c:pt idx="5">
                  <c:v>Northpower Limited</c:v>
                </c:pt>
                <c:pt idx="6">
                  <c:v>Genesis Energy Ltd</c:v>
                </c:pt>
                <c:pt idx="7">
                  <c:v>Alpine Energy Ltd</c:v>
                </c:pt>
                <c:pt idx="8">
                  <c:v>Mainpower New Zealand Limited</c:v>
                </c:pt>
                <c:pt idx="9">
                  <c:v>Mercury NZ Limited</c:v>
                </c:pt>
                <c:pt idx="10">
                  <c:v>Counties Power Ltd</c:v>
                </c:pt>
                <c:pt idx="11">
                  <c:v>Network Tasman Limited</c:v>
                </c:pt>
                <c:pt idx="12">
                  <c:v>EA Networks</c:v>
                </c:pt>
                <c:pt idx="13">
                  <c:v>New Zealand Steel Limited</c:v>
                </c:pt>
                <c:pt idx="14">
                  <c:v>Electra Limited</c:v>
                </c:pt>
                <c:pt idx="15">
                  <c:v>Horizon Energy Distribution Ltd</c:v>
                </c:pt>
                <c:pt idx="16">
                  <c:v>Waipa Networks Limited</c:v>
                </c:pt>
                <c:pt idx="17">
                  <c:v>The Lines Company Ltd</c:v>
                </c:pt>
                <c:pt idx="18">
                  <c:v>Top Energy Ltd</c:v>
                </c:pt>
                <c:pt idx="19">
                  <c:v>Marlborough Lines Limited</c:v>
                </c:pt>
                <c:pt idx="20">
                  <c:v>Network Waitaki Limited</c:v>
                </c:pt>
              </c:strCache>
            </c:strRef>
          </c:cat>
          <c:val>
            <c:numRef>
              <c:f>'chart input figures'!$G$59:$G$79</c:f>
              <c:numCache>
                <c:formatCode>"$"#.0"M"</c:formatCode>
                <c:ptCount val="21"/>
                <c:pt idx="0">
                  <c:v>1.4249468479017031</c:v>
                </c:pt>
                <c:pt idx="1">
                  <c:v>18.813539616127056</c:v>
                </c:pt>
                <c:pt idx="2">
                  <c:v>18.070135661317394</c:v>
                </c:pt>
                <c:pt idx="3">
                  <c:v>15.274366380658087</c:v>
                </c:pt>
                <c:pt idx="4">
                  <c:v>15.29054856315585</c:v>
                </c:pt>
                <c:pt idx="5">
                  <c:v>8.9996557515499624</c:v>
                </c:pt>
                <c:pt idx="6">
                  <c:v>0.69509864806167609</c:v>
                </c:pt>
                <c:pt idx="7">
                  <c:v>8.1738870498838185</c:v>
                </c:pt>
                <c:pt idx="8">
                  <c:v>7.4550633428731743</c:v>
                </c:pt>
                <c:pt idx="9">
                  <c:v>1.7534299030999996</c:v>
                </c:pt>
                <c:pt idx="10">
                  <c:v>6.6587997675707582</c:v>
                </c:pt>
                <c:pt idx="11">
                  <c:v>7.6647324341820084</c:v>
                </c:pt>
                <c:pt idx="12">
                  <c:v>9.1582808828273379</c:v>
                </c:pt>
                <c:pt idx="13">
                  <c:v>8.8348461080277279</c:v>
                </c:pt>
                <c:pt idx="14">
                  <c:v>5.7713981581002125</c:v>
                </c:pt>
                <c:pt idx="15">
                  <c:v>4.7556563341040956</c:v>
                </c:pt>
                <c:pt idx="16">
                  <c:v>3.8582481102139123</c:v>
                </c:pt>
                <c:pt idx="17">
                  <c:v>3.9354340020942384</c:v>
                </c:pt>
                <c:pt idx="18">
                  <c:v>3.61223881266445</c:v>
                </c:pt>
                <c:pt idx="19">
                  <c:v>3.7893120802722602</c:v>
                </c:pt>
                <c:pt idx="20">
                  <c:v>3.5790377385698191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26-41F5-A720-4978DAE311FD}"/>
            </c:ext>
          </c:extLst>
        </c:ser>
        <c:ser>
          <c:idx val="3"/>
          <c:order val="3"/>
          <c:tx>
            <c:strRef>
              <c:f>'chart input figures'!$H$49</c:f>
              <c:strCache>
                <c:ptCount val="1"/>
                <c:pt idx="0">
                  <c:v>Transitional cap adjustments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FED5B66-0163-4650-BE92-4C4BD78E657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026-41F5-A720-4978DAE311F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F32A6DA-8E30-43A0-8816-7BD4655D722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026-41F5-A720-4978DAE311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3CEEE82-2823-4723-B368-67F99A79DBC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026-41F5-A720-4978DAE311F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3D6EB4C-3532-4B2F-BCFD-51229DBD727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026-41F5-A720-4978DAE311F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A2E08C5-5FC2-4895-B39F-4797D2CD71C7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026-41F5-A720-4978DAE311F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F05FC3B-44A5-47F8-B257-16D9B571A00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026-41F5-A720-4978DAE311F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8036746-EFE6-49E8-AE36-83DBA3E73BF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026-41F5-A720-4978DAE311F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FBEB523-E4EE-40BF-BC42-403FBD364FC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026-41F5-A720-4978DAE311F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0342670-F2B9-4F65-84C7-CECDDD7EDB55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026-41F5-A720-4978DAE311F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3370A9D-2B05-497A-92BE-0C508FC6F583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026-41F5-A720-4978DAE311F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0766B5E-5EE1-408B-9340-09FBCE34456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026-41F5-A720-4978DAE311F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D908699-AC99-45C7-B28F-C7806AB3DC9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026-41F5-A720-4978DAE311F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BFC75AF-59EC-4213-9C7B-80DE3CC89EF0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026-41F5-A720-4978DAE311FD}"/>
                </c:ext>
              </c:extLst>
            </c:dLbl>
            <c:dLbl>
              <c:idx val="13"/>
              <c:layout>
                <c:manualLayout>
                  <c:x val="0.3347580738177624"/>
                  <c:y val="2.0935959373029013E-3"/>
                </c:manualLayout>
              </c:layout>
              <c:tx>
                <c:rich>
                  <a:bodyPr/>
                  <a:lstStyle/>
                  <a:p>
                    <a:fld id="{C23EEB37-841C-4F3C-B9D2-3F776883A0B5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026-41F5-A720-4978DAE311F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9D6C49E-ACCF-495F-BD1F-CA24CFE62367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026-41F5-A720-4978DAE311F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CCB6F2F-0CA6-446A-82F0-76B26B5BE709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026-41F5-A720-4978DAE311F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A66D5A6-1D59-4B29-8827-5999413D23F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026-41F5-A720-4978DAE311F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0B6CCDD-6AA9-4708-B9DF-95C113A339D7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026-41F5-A720-4978DAE311F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3134463-BFF9-4DA6-9CC5-30251282C639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026-41F5-A720-4978DAE311F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BCE7949-4416-4279-A501-6A9529E897A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026-41F5-A720-4978DAE311F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E0CE7C7-6A61-4604-A79C-B3C1587D2E45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026-41F5-A720-4978DAE31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'chart input figures'!$C$59:$C$79</c:f>
              <c:strCache>
                <c:ptCount val="21"/>
                <c:pt idx="0">
                  <c:v>Contact Energy Limited</c:v>
                </c:pt>
                <c:pt idx="1">
                  <c:v>Unison Networks Limited</c:v>
                </c:pt>
                <c:pt idx="2">
                  <c:v>Aurora Energy Limited</c:v>
                </c:pt>
                <c:pt idx="3">
                  <c:v>Powernet Ltd</c:v>
                </c:pt>
                <c:pt idx="4">
                  <c:v>WEL Networks Limited</c:v>
                </c:pt>
                <c:pt idx="5">
                  <c:v>Northpower Limited</c:v>
                </c:pt>
                <c:pt idx="6">
                  <c:v>Genesis Energy Ltd</c:v>
                </c:pt>
                <c:pt idx="7">
                  <c:v>Alpine Energy Ltd</c:v>
                </c:pt>
                <c:pt idx="8">
                  <c:v>Mainpower New Zealand Limited</c:v>
                </c:pt>
                <c:pt idx="9">
                  <c:v>Mercury NZ Limited</c:v>
                </c:pt>
                <c:pt idx="10">
                  <c:v>Counties Power Ltd</c:v>
                </c:pt>
                <c:pt idx="11">
                  <c:v>Network Tasman Limited</c:v>
                </c:pt>
                <c:pt idx="12">
                  <c:v>EA Networks</c:v>
                </c:pt>
                <c:pt idx="13">
                  <c:v>New Zealand Steel Limited</c:v>
                </c:pt>
                <c:pt idx="14">
                  <c:v>Electra Limited</c:v>
                </c:pt>
                <c:pt idx="15">
                  <c:v>Horizon Energy Distribution Ltd</c:v>
                </c:pt>
                <c:pt idx="16">
                  <c:v>Waipa Networks Limited</c:v>
                </c:pt>
                <c:pt idx="17">
                  <c:v>The Lines Company Ltd</c:v>
                </c:pt>
                <c:pt idx="18">
                  <c:v>Top Energy Ltd</c:v>
                </c:pt>
                <c:pt idx="19">
                  <c:v>Marlborough Lines Limited</c:v>
                </c:pt>
                <c:pt idx="20">
                  <c:v>Network Waitaki Limited</c:v>
                </c:pt>
              </c:strCache>
            </c:strRef>
          </c:cat>
          <c:val>
            <c:numRef>
              <c:f>'chart input figures'!$H$59:$H$79</c:f>
              <c:numCache>
                <c:formatCode>"$"#.0"M"</c:formatCode>
                <c:ptCount val="21"/>
                <c:pt idx="0">
                  <c:v>0.43162937038119187</c:v>
                </c:pt>
                <c:pt idx="1">
                  <c:v>0.37099119138091363</c:v>
                </c:pt>
                <c:pt idx="2">
                  <c:v>0.37096733610922167</c:v>
                </c:pt>
                <c:pt idx="3">
                  <c:v>0.32346756972715596</c:v>
                </c:pt>
                <c:pt idx="4">
                  <c:v>0.3197390619806062</c:v>
                </c:pt>
                <c:pt idx="5">
                  <c:v>0.27158711586215639</c:v>
                </c:pt>
                <c:pt idx="6">
                  <c:v>0.14601345938529262</c:v>
                </c:pt>
                <c:pt idx="7">
                  <c:v>0.17486689216156298</c:v>
                </c:pt>
                <c:pt idx="8">
                  <c:v>0.16164454798677741</c:v>
                </c:pt>
                <c:pt idx="9">
                  <c:v>0.14093556943678026</c:v>
                </c:pt>
                <c:pt idx="10">
                  <c:v>0.18044244335968559</c:v>
                </c:pt>
                <c:pt idx="11">
                  <c:v>0.16080909194985848</c:v>
                </c:pt>
                <c:pt idx="12">
                  <c:v>0.18178945260829607</c:v>
                </c:pt>
                <c:pt idx="13">
                  <c:v>-3.7967206004934475</c:v>
                </c:pt>
                <c:pt idx="14">
                  <c:v>0.12903237118929722</c:v>
                </c:pt>
                <c:pt idx="15">
                  <c:v>9.1595850945712945E-2</c:v>
                </c:pt>
                <c:pt idx="16">
                  <c:v>8.924519135353251E-2</c:v>
                </c:pt>
                <c:pt idx="17">
                  <c:v>8.2168451779569468E-2</c:v>
                </c:pt>
                <c:pt idx="18">
                  <c:v>8.500805439405347E-2</c:v>
                </c:pt>
                <c:pt idx="19">
                  <c:v>8.3375271438909951E-2</c:v>
                </c:pt>
                <c:pt idx="20">
                  <c:v>7.6308926111727252E-2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 input figures'!$I$59:$I$79</c15:f>
                <c15:dlblRangeCache>
                  <c:ptCount val="21"/>
                  <c:pt idx="0">
                    <c:v>$29.8M</c:v>
                  </c:pt>
                  <c:pt idx="1">
                    <c:v>$27.0M</c:v>
                  </c:pt>
                  <c:pt idx="2">
                    <c:v>$25.4M</c:v>
                  </c:pt>
                  <c:pt idx="3">
                    <c:v>$22.3M</c:v>
                  </c:pt>
                  <c:pt idx="4">
                    <c:v>$20.0M</c:v>
                  </c:pt>
                  <c:pt idx="5">
                    <c:v>$18.3M</c:v>
                  </c:pt>
                  <c:pt idx="6">
                    <c:v>$14.5M</c:v>
                  </c:pt>
                  <c:pt idx="7">
                    <c:v>$12.6M</c:v>
                  </c:pt>
                  <c:pt idx="8">
                    <c:v>$12.1M</c:v>
                  </c:pt>
                  <c:pt idx="9">
                    <c:v>$12.1M</c:v>
                  </c:pt>
                  <c:pt idx="10">
                    <c:v>$11.3M</c:v>
                  </c:pt>
                  <c:pt idx="11">
                    <c:v>$10.7M</c:v>
                  </c:pt>
                  <c:pt idx="12">
                    <c:v>$10.7M</c:v>
                  </c:pt>
                  <c:pt idx="13">
                    <c:v>$10.0M</c:v>
                  </c:pt>
                  <c:pt idx="14">
                    <c:v>$9.0M</c:v>
                  </c:pt>
                  <c:pt idx="15">
                    <c:v>$7.7M</c:v>
                  </c:pt>
                  <c:pt idx="16">
                    <c:v>$6.3M</c:v>
                  </c:pt>
                  <c:pt idx="17">
                    <c:v>$6.1M</c:v>
                  </c:pt>
                  <c:pt idx="18">
                    <c:v>$5.9M</c:v>
                  </c:pt>
                  <c:pt idx="19">
                    <c:v>$5.4M</c:v>
                  </c:pt>
                  <c:pt idx="20">
                    <c:v>$5.3M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1026-41F5-A720-4978DAE311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7896255"/>
        <c:axId val="228594511"/>
      </c:barChart>
      <c:catAx>
        <c:axId val="22789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94511"/>
        <c:crossesAt val="-5"/>
        <c:auto val="1"/>
        <c:lblAlgn val="ctr"/>
        <c:lblOffset val="100"/>
        <c:noMultiLvlLbl val="0"/>
      </c:catAx>
      <c:valAx>
        <c:axId val="228594511"/>
        <c:scaling>
          <c:orientation val="minMax"/>
          <c:max val="30"/>
          <c:min val="-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.0&quot;M&quot;" sourceLinked="1"/>
        <c:majorTickMark val="none"/>
        <c:minorTickMark val="none"/>
        <c:tickLblPos val="high"/>
        <c:spPr>
          <a:noFill/>
          <a:ln>
            <a:solidFill>
              <a:srgbClr val="BCBCB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89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Customer with total</a:t>
            </a:r>
            <a:r>
              <a:rPr lang="en-NZ" baseline="0"/>
              <a:t> indicative charges less than $5M </a:t>
            </a:r>
            <a:endParaRPr lang="en-NZ"/>
          </a:p>
        </c:rich>
      </c:tx>
      <c:layout>
        <c:manualLayout>
          <c:xMode val="edge"/>
          <c:yMode val="edge"/>
          <c:x val="0.20066943965799217"/>
          <c:y val="4.5913401091242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520827482916788"/>
          <c:y val="0.11403124700178928"/>
          <c:w val="0.69462826007508571"/>
          <c:h val="0.820374578931698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input figures'!$D$49</c:f>
              <c:strCache>
                <c:ptCount val="1"/>
                <c:pt idx="0">
                  <c:v>Connection charges, $M</c:v>
                </c:pt>
              </c:strCache>
            </c:strRef>
          </c:tx>
          <c:spPr>
            <a:solidFill>
              <a:srgbClr val="003F7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figures'!$C$83:$C$111</c:f>
              <c:strCache>
                <c:ptCount val="29"/>
                <c:pt idx="0">
                  <c:v>Pan Pac Forest Product Limited</c:v>
                </c:pt>
                <c:pt idx="1">
                  <c:v>Westpower Limited</c:v>
                </c:pt>
                <c:pt idx="2">
                  <c:v>Eastland Network Limited</c:v>
                </c:pt>
                <c:pt idx="3">
                  <c:v>Norske Skog Tasman Limited</c:v>
                </c:pt>
                <c:pt idx="4">
                  <c:v>KiwiRail Holdings Limited</c:v>
                </c:pt>
                <c:pt idx="5">
                  <c:v>Winstone Pulp International</c:v>
                </c:pt>
                <c:pt idx="6">
                  <c:v>Nga Awa Purua Joint Venture</c:v>
                </c:pt>
                <c:pt idx="7">
                  <c:v>Centralines Limited</c:v>
                </c:pt>
                <c:pt idx="8">
                  <c:v>Trustpower Limited</c:v>
                </c:pt>
                <c:pt idx="9">
                  <c:v>Scanpower Limited</c:v>
                </c:pt>
                <c:pt idx="10">
                  <c:v>Buller Electricity Ltd</c:v>
                </c:pt>
                <c:pt idx="11">
                  <c:v>Ngatamariki Geothermal Ltd</c:v>
                </c:pt>
                <c:pt idx="12">
                  <c:v>OMV New Zealand Production Ltd</c:v>
                </c:pt>
                <c:pt idx="13">
                  <c:v>Todd Generation Taranaki Limited</c:v>
                </c:pt>
                <c:pt idx="14">
                  <c:v>Nelson Electricity Ltd</c:v>
                </c:pt>
                <c:pt idx="15">
                  <c:v>Whareroa Cogeneration Limited</c:v>
                </c:pt>
                <c:pt idx="16">
                  <c:v>Methanex New Zealand Ltd</c:v>
                </c:pt>
                <c:pt idx="17">
                  <c:v>Daiken Southland Limited</c:v>
                </c:pt>
                <c:pt idx="18">
                  <c:v>Nova Energy Limited</c:v>
                </c:pt>
                <c:pt idx="19">
                  <c:v>Beach Energy Resources NZ (Holdings) Ltd</c:v>
                </c:pt>
                <c:pt idx="20">
                  <c:v>MEL (West Wind) Limited</c:v>
                </c:pt>
                <c:pt idx="21">
                  <c:v>Mercury SPV Limited</c:v>
                </c:pt>
                <c:pt idx="22">
                  <c:v>Waverley Wind Farm</c:v>
                </c:pt>
                <c:pt idx="23">
                  <c:v>Tararua Wind Power</c:v>
                </c:pt>
                <c:pt idx="24">
                  <c:v>MEL (Te Apiti) Limited</c:v>
                </c:pt>
                <c:pt idx="25">
                  <c:v>Southern Generation GP Limited</c:v>
                </c:pt>
                <c:pt idx="26">
                  <c:v>Southdown Cogeneration Ltd</c:v>
                </c:pt>
                <c:pt idx="27">
                  <c:v>Southpark Utilities Limited</c:v>
                </c:pt>
                <c:pt idx="28">
                  <c:v>GTL Energy New Zealand Ltd</c:v>
                </c:pt>
              </c:strCache>
            </c:strRef>
          </c:cat>
          <c:val>
            <c:numRef>
              <c:f>'chart input figures'!$D$83:$D$111</c:f>
              <c:numCache>
                <c:formatCode>"$"#.0"M"</c:formatCode>
                <c:ptCount val="29"/>
                <c:pt idx="0">
                  <c:v>1.0218734</c:v>
                </c:pt>
                <c:pt idx="1">
                  <c:v>0.70945624000000007</c:v>
                </c:pt>
                <c:pt idx="2">
                  <c:v>0.25339321999999997</c:v>
                </c:pt>
                <c:pt idx="3">
                  <c:v>1.1660340200000001</c:v>
                </c:pt>
                <c:pt idx="4">
                  <c:v>1.97009477</c:v>
                </c:pt>
                <c:pt idx="5">
                  <c:v>1.13163349</c:v>
                </c:pt>
                <c:pt idx="6">
                  <c:v>0.42689475999999998</c:v>
                </c:pt>
                <c:pt idx="7">
                  <c:v>0.76442118000000003</c:v>
                </c:pt>
                <c:pt idx="8">
                  <c:v>0.78622065000000008</c:v>
                </c:pt>
                <c:pt idx="9">
                  <c:v>0.63787083</c:v>
                </c:pt>
                <c:pt idx="10">
                  <c:v>0.45926843000000001</c:v>
                </c:pt>
                <c:pt idx="11">
                  <c:v>0.26019180999999997</c:v>
                </c:pt>
                <c:pt idx="12">
                  <c:v>0.26656610999999997</c:v>
                </c:pt>
                <c:pt idx="13">
                  <c:v>5.9622790000000009E-2</c:v>
                </c:pt>
                <c:pt idx="14">
                  <c:v>7.57988E-2</c:v>
                </c:pt>
                <c:pt idx="15">
                  <c:v>0.16673010999999999</c:v>
                </c:pt>
                <c:pt idx="16">
                  <c:v>0.24424689000000002</c:v>
                </c:pt>
                <c:pt idx="17">
                  <c:v>0.16574389</c:v>
                </c:pt>
                <c:pt idx="18">
                  <c:v>0.27667791000000003</c:v>
                </c:pt>
                <c:pt idx="19">
                  <c:v>7.4973479999999995E-2</c:v>
                </c:pt>
                <c:pt idx="20">
                  <c:v>0.10019955</c:v>
                </c:pt>
                <c:pt idx="21">
                  <c:v>8.0190919999999999E-2</c:v>
                </c:pt>
                <c:pt idx="22">
                  <c:v>7.3377059999999994E-2</c:v>
                </c:pt>
                <c:pt idx="23">
                  <c:v>6.1073250000000003E-2</c:v>
                </c:pt>
                <c:pt idx="24">
                  <c:v>6.289119E-2</c:v>
                </c:pt>
                <c:pt idx="25">
                  <c:v>0.22213054999999998</c:v>
                </c:pt>
                <c:pt idx="26">
                  <c:v>4.5884979999999999E-2</c:v>
                </c:pt>
                <c:pt idx="27">
                  <c:v>3.9264790000000001E-2</c:v>
                </c:pt>
                <c:pt idx="28">
                  <c:v>4.46154E-3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E-4AFA-B52A-F80A70C14A72}"/>
            </c:ext>
          </c:extLst>
        </c:ser>
        <c:ser>
          <c:idx val="1"/>
          <c:order val="1"/>
          <c:tx>
            <c:strRef>
              <c:f>'chart input figures'!$E$49</c:f>
              <c:strCache>
                <c:ptCount val="1"/>
                <c:pt idx="0">
                  <c:v>Benefit-based charges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figures'!$C$83:$C$111</c:f>
              <c:strCache>
                <c:ptCount val="29"/>
                <c:pt idx="0">
                  <c:v>Pan Pac Forest Product Limited</c:v>
                </c:pt>
                <c:pt idx="1">
                  <c:v>Westpower Limited</c:v>
                </c:pt>
                <c:pt idx="2">
                  <c:v>Eastland Network Limited</c:v>
                </c:pt>
                <c:pt idx="3">
                  <c:v>Norske Skog Tasman Limited</c:v>
                </c:pt>
                <c:pt idx="4">
                  <c:v>KiwiRail Holdings Limited</c:v>
                </c:pt>
                <c:pt idx="5">
                  <c:v>Winstone Pulp International</c:v>
                </c:pt>
                <c:pt idx="6">
                  <c:v>Nga Awa Purua Joint Venture</c:v>
                </c:pt>
                <c:pt idx="7">
                  <c:v>Centralines Limited</c:v>
                </c:pt>
                <c:pt idx="8">
                  <c:v>Trustpower Limited</c:v>
                </c:pt>
                <c:pt idx="9">
                  <c:v>Scanpower Limited</c:v>
                </c:pt>
                <c:pt idx="10">
                  <c:v>Buller Electricity Ltd</c:v>
                </c:pt>
                <c:pt idx="11">
                  <c:v>Ngatamariki Geothermal Ltd</c:v>
                </c:pt>
                <c:pt idx="12">
                  <c:v>OMV New Zealand Production Ltd</c:v>
                </c:pt>
                <c:pt idx="13">
                  <c:v>Todd Generation Taranaki Limited</c:v>
                </c:pt>
                <c:pt idx="14">
                  <c:v>Nelson Electricity Ltd</c:v>
                </c:pt>
                <c:pt idx="15">
                  <c:v>Whareroa Cogeneration Limited</c:v>
                </c:pt>
                <c:pt idx="16">
                  <c:v>Methanex New Zealand Ltd</c:v>
                </c:pt>
                <c:pt idx="17">
                  <c:v>Daiken Southland Limited</c:v>
                </c:pt>
                <c:pt idx="18">
                  <c:v>Nova Energy Limited</c:v>
                </c:pt>
                <c:pt idx="19">
                  <c:v>Beach Energy Resources NZ (Holdings) Ltd</c:v>
                </c:pt>
                <c:pt idx="20">
                  <c:v>MEL (West Wind) Limited</c:v>
                </c:pt>
                <c:pt idx="21">
                  <c:v>Mercury SPV Limited</c:v>
                </c:pt>
                <c:pt idx="22">
                  <c:v>Waverley Wind Farm</c:v>
                </c:pt>
                <c:pt idx="23">
                  <c:v>Tararua Wind Power</c:v>
                </c:pt>
                <c:pt idx="24">
                  <c:v>MEL (Te Apiti) Limited</c:v>
                </c:pt>
                <c:pt idx="25">
                  <c:v>Southern Generation GP Limited</c:v>
                </c:pt>
                <c:pt idx="26">
                  <c:v>Southdown Cogeneration Ltd</c:v>
                </c:pt>
                <c:pt idx="27">
                  <c:v>Southpark Utilities Limited</c:v>
                </c:pt>
                <c:pt idx="28">
                  <c:v>GTL Energy New Zealand Ltd</c:v>
                </c:pt>
              </c:strCache>
            </c:strRef>
          </c:cat>
          <c:val>
            <c:numRef>
              <c:f>'chart input figures'!$E$83:$E$111</c:f>
              <c:numCache>
                <c:formatCode>"$"#.0"M"</c:formatCode>
                <c:ptCount val="29"/>
                <c:pt idx="0">
                  <c:v>0.75510355010118402</c:v>
                </c:pt>
                <c:pt idx="1">
                  <c:v>0.19774263310008672</c:v>
                </c:pt>
                <c:pt idx="2">
                  <c:v>0.57522024814220918</c:v>
                </c:pt>
                <c:pt idx="3">
                  <c:v>0.47019659955891602</c:v>
                </c:pt>
                <c:pt idx="4">
                  <c:v>0.25576922264471186</c:v>
                </c:pt>
                <c:pt idx="5">
                  <c:v>0.46247663759821378</c:v>
                </c:pt>
                <c:pt idx="6">
                  <c:v>1.7300587802840883</c:v>
                </c:pt>
                <c:pt idx="7">
                  <c:v>0.35827183613967589</c:v>
                </c:pt>
                <c:pt idx="8">
                  <c:v>1.1349646367084043</c:v>
                </c:pt>
                <c:pt idx="9">
                  <c:v>0.26262500412539896</c:v>
                </c:pt>
                <c:pt idx="10">
                  <c:v>0.13874857817537373</c:v>
                </c:pt>
                <c:pt idx="11">
                  <c:v>1.049464824273761</c:v>
                </c:pt>
                <c:pt idx="12">
                  <c:v>0.21497129423980507</c:v>
                </c:pt>
                <c:pt idx="13">
                  <c:v>0.83564704211269125</c:v>
                </c:pt>
                <c:pt idx="14">
                  <c:v>0.12183875377195359</c:v>
                </c:pt>
                <c:pt idx="15">
                  <c:v>9.3892315870607049E-2</c:v>
                </c:pt>
                <c:pt idx="16">
                  <c:v>0.12863253612654721</c:v>
                </c:pt>
                <c:pt idx="17">
                  <c:v>0.1997525269695786</c:v>
                </c:pt>
                <c:pt idx="18">
                  <c:v>6.5334860074102497E-2</c:v>
                </c:pt>
                <c:pt idx="19">
                  <c:v>0.15006499225355766</c:v>
                </c:pt>
                <c:pt idx="20">
                  <c:v>0.42042361419677954</c:v>
                </c:pt>
                <c:pt idx="21">
                  <c:v>0.3901674771671193</c:v>
                </c:pt>
                <c:pt idx="22">
                  <c:v>0.22847645044251402</c:v>
                </c:pt>
                <c:pt idx="23">
                  <c:v>0.22223728594748435</c:v>
                </c:pt>
                <c:pt idx="24">
                  <c:v>0.15249690978711519</c:v>
                </c:pt>
                <c:pt idx="25">
                  <c:v>7.1296391742788397E-3</c:v>
                </c:pt>
                <c:pt idx="26">
                  <c:v>1.1914959197283035E-2</c:v>
                </c:pt>
                <c:pt idx="27">
                  <c:v>4.4547542847453158E-5</c:v>
                </c:pt>
                <c:pt idx="28">
                  <c:v>1.9417126807683817E-3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E-4AFA-B52A-F80A70C14A72}"/>
            </c:ext>
          </c:extLst>
        </c:ser>
        <c:ser>
          <c:idx val="2"/>
          <c:order val="2"/>
          <c:tx>
            <c:strRef>
              <c:f>'chart input figures'!$G$49</c:f>
              <c:strCache>
                <c:ptCount val="1"/>
                <c:pt idx="0">
                  <c:v>Residual charges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figures'!$C$83:$C$111</c:f>
              <c:strCache>
                <c:ptCount val="29"/>
                <c:pt idx="0">
                  <c:v>Pan Pac Forest Product Limited</c:v>
                </c:pt>
                <c:pt idx="1">
                  <c:v>Westpower Limited</c:v>
                </c:pt>
                <c:pt idx="2">
                  <c:v>Eastland Network Limited</c:v>
                </c:pt>
                <c:pt idx="3">
                  <c:v>Norske Skog Tasman Limited</c:v>
                </c:pt>
                <c:pt idx="4">
                  <c:v>KiwiRail Holdings Limited</c:v>
                </c:pt>
                <c:pt idx="5">
                  <c:v>Winstone Pulp International</c:v>
                </c:pt>
                <c:pt idx="6">
                  <c:v>Nga Awa Purua Joint Venture</c:v>
                </c:pt>
                <c:pt idx="7">
                  <c:v>Centralines Limited</c:v>
                </c:pt>
                <c:pt idx="8">
                  <c:v>Trustpower Limited</c:v>
                </c:pt>
                <c:pt idx="9">
                  <c:v>Scanpower Limited</c:v>
                </c:pt>
                <c:pt idx="10">
                  <c:v>Buller Electricity Ltd</c:v>
                </c:pt>
                <c:pt idx="11">
                  <c:v>Ngatamariki Geothermal Ltd</c:v>
                </c:pt>
                <c:pt idx="12">
                  <c:v>OMV New Zealand Production Ltd</c:v>
                </c:pt>
                <c:pt idx="13">
                  <c:v>Todd Generation Taranaki Limited</c:v>
                </c:pt>
                <c:pt idx="14">
                  <c:v>Nelson Electricity Ltd</c:v>
                </c:pt>
                <c:pt idx="15">
                  <c:v>Whareroa Cogeneration Limited</c:v>
                </c:pt>
                <c:pt idx="16">
                  <c:v>Methanex New Zealand Ltd</c:v>
                </c:pt>
                <c:pt idx="17">
                  <c:v>Daiken Southland Limited</c:v>
                </c:pt>
                <c:pt idx="18">
                  <c:v>Nova Energy Limited</c:v>
                </c:pt>
                <c:pt idx="19">
                  <c:v>Beach Energy Resources NZ (Holdings) Ltd</c:v>
                </c:pt>
                <c:pt idx="20">
                  <c:v>MEL (West Wind) Limited</c:v>
                </c:pt>
                <c:pt idx="21">
                  <c:v>Mercury SPV Limited</c:v>
                </c:pt>
                <c:pt idx="22">
                  <c:v>Waverley Wind Farm</c:v>
                </c:pt>
                <c:pt idx="23">
                  <c:v>Tararua Wind Power</c:v>
                </c:pt>
                <c:pt idx="24">
                  <c:v>MEL (Te Apiti) Limited</c:v>
                </c:pt>
                <c:pt idx="25">
                  <c:v>Southern Generation GP Limited</c:v>
                </c:pt>
                <c:pt idx="26">
                  <c:v>Southdown Cogeneration Ltd</c:v>
                </c:pt>
                <c:pt idx="27">
                  <c:v>Southpark Utilities Limited</c:v>
                </c:pt>
                <c:pt idx="28">
                  <c:v>GTL Energy New Zealand Ltd</c:v>
                </c:pt>
              </c:strCache>
            </c:strRef>
          </c:cat>
          <c:val>
            <c:numRef>
              <c:f>'chart input figures'!$G$83:$G$111</c:f>
              <c:numCache>
                <c:formatCode>"$"#.0"M"</c:formatCode>
                <c:ptCount val="29"/>
                <c:pt idx="0">
                  <c:v>4.075921007426544</c:v>
                </c:pt>
                <c:pt idx="1">
                  <c:v>3.0911349338323033</c:v>
                </c:pt>
                <c:pt idx="2">
                  <c:v>3.1149631651952632</c:v>
                </c:pt>
                <c:pt idx="3">
                  <c:v>6.3776301511538982</c:v>
                </c:pt>
                <c:pt idx="4">
                  <c:v>2.1746957434504663</c:v>
                </c:pt>
                <c:pt idx="5">
                  <c:v>1.8885808704708142</c:v>
                </c:pt>
                <c:pt idx="6">
                  <c:v>0.27641379999999999</c:v>
                </c:pt>
                <c:pt idx="7">
                  <c:v>1.0562250269232325</c:v>
                </c:pt>
                <c:pt idx="8">
                  <c:v>3.4954212130444931E-2</c:v>
                </c:pt>
                <c:pt idx="9">
                  <c:v>0.78518635994357788</c:v>
                </c:pt>
                <c:pt idx="10">
                  <c:v>1.0171062474203114</c:v>
                </c:pt>
                <c:pt idx="11">
                  <c:v>4.6985159999999998E-2</c:v>
                </c:pt>
                <c:pt idx="12">
                  <c:v>0.60510248</c:v>
                </c:pt>
                <c:pt idx="13">
                  <c:v>7.0361933366088827E-2</c:v>
                </c:pt>
                <c:pt idx="14">
                  <c:v>0.72300930489189419</c:v>
                </c:pt>
                <c:pt idx="15">
                  <c:v>1.5584401625212001</c:v>
                </c:pt>
                <c:pt idx="16">
                  <c:v>0.47358824530883764</c:v>
                </c:pt>
                <c:pt idx="17">
                  <c:v>0.46703029484878478</c:v>
                </c:pt>
                <c:pt idx="18">
                  <c:v>0.36330984847009001</c:v>
                </c:pt>
                <c:pt idx="19">
                  <c:v>0.46592973814453104</c:v>
                </c:pt>
                <c:pt idx="20">
                  <c:v>9.7911679999999987E-2</c:v>
                </c:pt>
                <c:pt idx="21">
                  <c:v>9.7496800000000008E-2</c:v>
                </c:pt>
                <c:pt idx="22">
                  <c:v>5.709786E-2</c:v>
                </c:pt>
                <c:pt idx="23">
                  <c:v>5.5542059999999997E-2</c:v>
                </c:pt>
                <c:pt idx="24">
                  <c:v>4.7451899999999998E-2</c:v>
                </c:pt>
                <c:pt idx="25">
                  <c:v>0</c:v>
                </c:pt>
                <c:pt idx="26">
                  <c:v>9.4903799999999996E-2</c:v>
                </c:pt>
                <c:pt idx="27">
                  <c:v>8.5427951023864697E-3</c:v>
                </c:pt>
                <c:pt idx="28">
                  <c:v>1.4931295884933421E-2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9E-4AFA-B52A-F80A70C14A72}"/>
            </c:ext>
          </c:extLst>
        </c:ser>
        <c:ser>
          <c:idx val="3"/>
          <c:order val="3"/>
          <c:tx>
            <c:strRef>
              <c:f>'chart input figures'!$H$49</c:f>
              <c:strCache>
                <c:ptCount val="1"/>
                <c:pt idx="0">
                  <c:v>Transitional cap adjustments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33451664469411235"/>
                  <c:y val="2.0935959373029013E-3"/>
                </c:manualLayout>
              </c:layout>
              <c:tx>
                <c:rich>
                  <a:bodyPr/>
                  <a:lstStyle/>
                  <a:p>
                    <a:fld id="{F123CEF0-84B9-4744-AC30-96A9E1FC207B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69E-4AFA-B52A-F80A70C14A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2D36D00-1B44-45F1-8DA1-3C38AA5A239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69E-4AFA-B52A-F80A70C14A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2C4ABAB-6AF7-4830-992C-8850A5B0842F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69E-4AFA-B52A-F80A70C14A72}"/>
                </c:ext>
              </c:extLst>
            </c:dLbl>
            <c:dLbl>
              <c:idx val="3"/>
              <c:layout>
                <c:manualLayout>
                  <c:x val="0.49034488086829681"/>
                  <c:y val="0"/>
                </c:manualLayout>
              </c:layout>
              <c:tx>
                <c:rich>
                  <a:bodyPr/>
                  <a:lstStyle/>
                  <a:p>
                    <a:fld id="{444CEB86-90BD-4FEA-958F-635962FCEFCF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69E-4AFA-B52A-F80A70C14A72}"/>
                </c:ext>
              </c:extLst>
            </c:dLbl>
            <c:dLbl>
              <c:idx val="4"/>
              <c:layout>
                <c:manualLayout>
                  <c:x val="0.24910936908855436"/>
                  <c:y val="-3.8382148790028419E-17"/>
                </c:manualLayout>
              </c:layout>
              <c:tx>
                <c:rich>
                  <a:bodyPr/>
                  <a:lstStyle/>
                  <a:p>
                    <a:fld id="{BA8211A8-B5DD-4051-ACE2-0C75D2C8D651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69E-4AFA-B52A-F80A70C14A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BBB4023-6CBD-4E34-89F4-E5B4E4C03AE4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69E-4AFA-B52A-F80A70C14A7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EBD7D04-130F-452F-A048-245D15CB0016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69E-4AFA-B52A-F80A70C14A7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787574B-E30C-41CB-A479-A605C44021C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69E-4AFA-B52A-F80A70C14A7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7C9BABF-1A8A-4CAD-8C34-7025F69033F5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69E-4AFA-B52A-F80A70C14A7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1415282-8008-4614-B725-8DB8C0A4F55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69E-4AFA-B52A-F80A70C14A7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D947248-2616-47E0-A414-07A6B1449092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69E-4AFA-B52A-F80A70C14A7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445AF52-47DA-4B25-983D-EAC4D7522B1F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69E-4AFA-B52A-F80A70C14A7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5D9B9AE-032F-417D-8001-BC8036436514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69E-4AFA-B52A-F80A70C14A72}"/>
                </c:ext>
              </c:extLst>
            </c:dLbl>
            <c:dLbl>
              <c:idx val="13"/>
              <c:layout>
                <c:manualLayout>
                  <c:x val="2.5603405939605389E-2"/>
                  <c:y val="-2.0934310872290211E-3"/>
                </c:manualLayout>
              </c:layout>
              <c:tx>
                <c:rich>
                  <a:bodyPr/>
                  <a:lstStyle/>
                  <a:p>
                    <a:fld id="{FC71D7FC-E4AA-4F0D-AEF8-9C690835674E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69E-4AFA-B52A-F80A70C14A7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23269D4-D6FA-43B6-9D0A-8B1CB0240FD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69E-4AFA-B52A-F80A70C14A72}"/>
                </c:ext>
              </c:extLst>
            </c:dLbl>
            <c:dLbl>
              <c:idx val="15"/>
              <c:layout>
                <c:manualLayout>
                  <c:x val="0.12523538179518998"/>
                  <c:y val="7.6764297580056838E-17"/>
                </c:manualLayout>
              </c:layout>
              <c:tx>
                <c:rich>
                  <a:bodyPr/>
                  <a:lstStyle/>
                  <a:p>
                    <a:fld id="{46CD8321-6071-4F1B-9E26-3C8CFC8F365E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D69E-4AFA-B52A-F80A70C14A7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A3C305E-B388-4B6C-BF80-A5ACA060BD5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69E-4AFA-B52A-F80A70C14A7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B93D129-B6A7-4825-A2CC-54674E2D745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69E-4AFA-B52A-F80A70C14A7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69C26C6-51C8-47B0-9B4A-EC3AE9B3489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69E-4AFA-B52A-F80A70C14A7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D4AD914-3F73-41C7-A891-7E39375A4209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69E-4AFA-B52A-F80A70C14A7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29FEF42-1892-430B-8AEB-EAD86A5B9A3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69E-4AFA-B52A-F80A70C14A7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CD28A1D-204A-4D46-A3F9-5797C3BA7E33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69E-4AFA-B52A-F80A70C14A7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3706D39-C3E8-46C3-A245-377032A7C9E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69E-4AFA-B52A-F80A70C14A7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0170C83-6A4C-4DEA-9CAD-1CF04FE38FA6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69E-4AFA-B52A-F80A70C14A7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0030F0D-B76B-4147-AE47-F6C7929AC8A2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69E-4AFA-B52A-F80A70C14A7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174000C-09FD-4ABA-AEA4-984F8BF0F76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69E-4AFA-B52A-F80A70C14A7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9DE021BD-6A77-48C3-B214-72998533FC26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69E-4AFA-B52A-F80A70C14A7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C66B57DB-0ADF-465A-9A1B-DF3C53E30DA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69E-4AFA-B52A-F80A70C14A7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5E59F4CC-5372-41C4-B90F-5E70428B014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69E-4AFA-B52A-F80A70C14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'chart input figures'!$C$83:$C$111</c:f>
              <c:strCache>
                <c:ptCount val="29"/>
                <c:pt idx="0">
                  <c:v>Pan Pac Forest Product Limited</c:v>
                </c:pt>
                <c:pt idx="1">
                  <c:v>Westpower Limited</c:v>
                </c:pt>
                <c:pt idx="2">
                  <c:v>Eastland Network Limited</c:v>
                </c:pt>
                <c:pt idx="3">
                  <c:v>Norske Skog Tasman Limited</c:v>
                </c:pt>
                <c:pt idx="4">
                  <c:v>KiwiRail Holdings Limited</c:v>
                </c:pt>
                <c:pt idx="5">
                  <c:v>Winstone Pulp International</c:v>
                </c:pt>
                <c:pt idx="6">
                  <c:v>Nga Awa Purua Joint Venture</c:v>
                </c:pt>
                <c:pt idx="7">
                  <c:v>Centralines Limited</c:v>
                </c:pt>
                <c:pt idx="8">
                  <c:v>Trustpower Limited</c:v>
                </c:pt>
                <c:pt idx="9">
                  <c:v>Scanpower Limited</c:v>
                </c:pt>
                <c:pt idx="10">
                  <c:v>Buller Electricity Ltd</c:v>
                </c:pt>
                <c:pt idx="11">
                  <c:v>Ngatamariki Geothermal Ltd</c:v>
                </c:pt>
                <c:pt idx="12">
                  <c:v>OMV New Zealand Production Ltd</c:v>
                </c:pt>
                <c:pt idx="13">
                  <c:v>Todd Generation Taranaki Limited</c:v>
                </c:pt>
                <c:pt idx="14">
                  <c:v>Nelson Electricity Ltd</c:v>
                </c:pt>
                <c:pt idx="15">
                  <c:v>Whareroa Cogeneration Limited</c:v>
                </c:pt>
                <c:pt idx="16">
                  <c:v>Methanex New Zealand Ltd</c:v>
                </c:pt>
                <c:pt idx="17">
                  <c:v>Daiken Southland Limited</c:v>
                </c:pt>
                <c:pt idx="18">
                  <c:v>Nova Energy Limited</c:v>
                </c:pt>
                <c:pt idx="19">
                  <c:v>Beach Energy Resources NZ (Holdings) Ltd</c:v>
                </c:pt>
                <c:pt idx="20">
                  <c:v>MEL (West Wind) Limited</c:v>
                </c:pt>
                <c:pt idx="21">
                  <c:v>Mercury SPV Limited</c:v>
                </c:pt>
                <c:pt idx="22">
                  <c:v>Waverley Wind Farm</c:v>
                </c:pt>
                <c:pt idx="23">
                  <c:v>Tararua Wind Power</c:v>
                </c:pt>
                <c:pt idx="24">
                  <c:v>MEL (Te Apiti) Limited</c:v>
                </c:pt>
                <c:pt idx="25">
                  <c:v>Southern Generation GP Limited</c:v>
                </c:pt>
                <c:pt idx="26">
                  <c:v>Southdown Cogeneration Ltd</c:v>
                </c:pt>
                <c:pt idx="27">
                  <c:v>Southpark Utilities Limited</c:v>
                </c:pt>
                <c:pt idx="28">
                  <c:v>GTL Energy New Zealand Ltd</c:v>
                </c:pt>
              </c:strCache>
            </c:strRef>
          </c:cat>
          <c:val>
            <c:numRef>
              <c:f>'chart input figures'!$H$83:$H$111</c:f>
              <c:numCache>
                <c:formatCode>"$"#.0"M"</c:formatCode>
                <c:ptCount val="29"/>
                <c:pt idx="0">
                  <c:v>-1.6546203670434159</c:v>
                </c:pt>
                <c:pt idx="1">
                  <c:v>5.8522827023071454E-2</c:v>
                </c:pt>
                <c:pt idx="2">
                  <c:v>6.4707150347706424E-2</c:v>
                </c:pt>
                <c:pt idx="3">
                  <c:v>-4.1907213617169798</c:v>
                </c:pt>
                <c:pt idx="4">
                  <c:v>-0.85773500367052269</c:v>
                </c:pt>
                <c:pt idx="5">
                  <c:v>4.1779941375084631E-2</c:v>
                </c:pt>
                <c:pt idx="6">
                  <c:v>3.1958439706014932E-2</c:v>
                </c:pt>
                <c:pt idx="7">
                  <c:v>2.4427254171110437E-2</c:v>
                </c:pt>
                <c:pt idx="8">
                  <c:v>1.9413613259202909E-2</c:v>
                </c:pt>
                <c:pt idx="9">
                  <c:v>1.813131084997718E-2</c:v>
                </c:pt>
                <c:pt idx="10">
                  <c:v>2.049115844562753E-2</c:v>
                </c:pt>
                <c:pt idx="11">
                  <c:v>1.720728896411584E-2</c:v>
                </c:pt>
                <c:pt idx="12">
                  <c:v>1.4076605908077269E-2</c:v>
                </c:pt>
                <c:pt idx="13">
                  <c:v>1.2699586122387177E-2</c:v>
                </c:pt>
                <c:pt idx="14">
                  <c:v>1.5084815551838101E-2</c:v>
                </c:pt>
                <c:pt idx="15">
                  <c:v>-0.93839354294988475</c:v>
                </c:pt>
                <c:pt idx="16">
                  <c:v>1.0405105199473654E-2</c:v>
                </c:pt>
                <c:pt idx="17">
                  <c:v>1.1713993797656936E-2</c:v>
                </c:pt>
                <c:pt idx="18">
                  <c:v>7.0069929727375451E-3</c:v>
                </c:pt>
                <c:pt idx="19">
                  <c:v>1.0562067876993597E-2</c:v>
                </c:pt>
                <c:pt idx="20">
                  <c:v>6.1352978406141491E-3</c:v>
                </c:pt>
                <c:pt idx="21">
                  <c:v>6.1254021452286211E-3</c:v>
                </c:pt>
                <c:pt idx="22">
                  <c:v>3.5870392442922945E-3</c:v>
                </c:pt>
                <c:pt idx="23">
                  <c:v>3.4891465660371757E-3</c:v>
                </c:pt>
                <c:pt idx="24">
                  <c:v>2.3056043085063205E-3</c:v>
                </c:pt>
                <c:pt idx="25">
                  <c:v>0</c:v>
                </c:pt>
                <c:pt idx="26">
                  <c:v>1.8310384328275738E-3</c:v>
                </c:pt>
                <c:pt idx="27">
                  <c:v>1.5299753652645836E-4</c:v>
                </c:pt>
                <c:pt idx="28">
                  <c:v>-1.1834701821822313E-2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 input figures'!$I$83:$I$111</c15:f>
                <c15:dlblRangeCache>
                  <c:ptCount val="29"/>
                  <c:pt idx="0">
                    <c:v>$4.2M</c:v>
                  </c:pt>
                  <c:pt idx="1">
                    <c:v>$4.1M</c:v>
                  </c:pt>
                  <c:pt idx="2">
                    <c:v>$4.0M</c:v>
                  </c:pt>
                  <c:pt idx="3">
                    <c:v>$3.8M</c:v>
                  </c:pt>
                  <c:pt idx="4">
                    <c:v>$3.5M</c:v>
                  </c:pt>
                  <c:pt idx="5">
                    <c:v>$3.5M</c:v>
                  </c:pt>
                  <c:pt idx="6">
                    <c:v>$2.5M</c:v>
                  </c:pt>
                  <c:pt idx="7">
                    <c:v>$2.2M</c:v>
                  </c:pt>
                  <c:pt idx="8">
                    <c:v>$2.0M</c:v>
                  </c:pt>
                  <c:pt idx="9">
                    <c:v>$1.7M</c:v>
                  </c:pt>
                  <c:pt idx="10">
                    <c:v>$1.6M</c:v>
                  </c:pt>
                  <c:pt idx="11">
                    <c:v>$1.4M</c:v>
                  </c:pt>
                  <c:pt idx="12">
                    <c:v>$1.1M</c:v>
                  </c:pt>
                  <c:pt idx="13">
                    <c:v>$1.0M</c:v>
                  </c:pt>
                  <c:pt idx="14">
                    <c:v>$.9M</c:v>
                  </c:pt>
                  <c:pt idx="15">
                    <c:v>$.9M</c:v>
                  </c:pt>
                  <c:pt idx="16">
                    <c:v>$.9M</c:v>
                  </c:pt>
                  <c:pt idx="17">
                    <c:v>$.8M</c:v>
                  </c:pt>
                  <c:pt idx="18">
                    <c:v>$.7M</c:v>
                  </c:pt>
                  <c:pt idx="19">
                    <c:v>$.7M</c:v>
                  </c:pt>
                  <c:pt idx="20">
                    <c:v>$.6M</c:v>
                  </c:pt>
                  <c:pt idx="21">
                    <c:v>$.6M</c:v>
                  </c:pt>
                  <c:pt idx="22">
                    <c:v>$.4M</c:v>
                  </c:pt>
                  <c:pt idx="23">
                    <c:v>$.3M</c:v>
                  </c:pt>
                  <c:pt idx="24">
                    <c:v>$.3M</c:v>
                  </c:pt>
                  <c:pt idx="25">
                    <c:v>$.2M</c:v>
                  </c:pt>
                  <c:pt idx="26">
                    <c:v>$.2M</c:v>
                  </c:pt>
                  <c:pt idx="27">
                    <c:v>$.0M</c:v>
                  </c:pt>
                  <c:pt idx="28">
                    <c:v>$.0M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D69E-4AFA-B52A-F80A70C14A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7896255"/>
        <c:axId val="228594511"/>
      </c:barChart>
      <c:catAx>
        <c:axId val="22789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BCBCB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94511"/>
        <c:crossesAt val="-6"/>
        <c:auto val="1"/>
        <c:lblAlgn val="ctr"/>
        <c:lblOffset val="100"/>
        <c:noMultiLvlLbl val="0"/>
      </c:catAx>
      <c:valAx>
        <c:axId val="228594511"/>
        <c:scaling>
          <c:orientation val="minMax"/>
          <c:max val="9"/>
          <c:min val="-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.0&quot;M&quot;" sourceLinked="1"/>
        <c:majorTickMark val="none"/>
        <c:minorTickMark val="none"/>
        <c:tickLblPos val="high"/>
        <c:spPr>
          <a:noFill/>
          <a:ln>
            <a:solidFill>
              <a:srgbClr val="BCBCB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896255"/>
        <c:crosses val="autoZero"/>
        <c:crossBetween val="between"/>
      </c:valAx>
      <c:spPr>
        <a:noFill/>
        <a:ln>
          <a:solidFill>
            <a:srgbClr val="BCBCBC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CBCB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Customer with total</a:t>
            </a:r>
            <a:r>
              <a:rPr lang="en-NZ" baseline="0"/>
              <a:t> indicative charges between $5M and $40M </a:t>
            </a:r>
            <a:endParaRPr lang="en-NZ"/>
          </a:p>
        </c:rich>
      </c:tx>
      <c:layout>
        <c:manualLayout>
          <c:xMode val="edge"/>
          <c:yMode val="edge"/>
          <c:x val="0.20066943965799217"/>
          <c:y val="4.5913401091242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532776551819718"/>
          <c:y val="0.17265193324627054"/>
          <c:w val="0.69462826007508571"/>
          <c:h val="0.784783525136281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input figures'!$D$49</c:f>
              <c:strCache>
                <c:ptCount val="1"/>
                <c:pt idx="0">
                  <c:v>Connection charges, $M</c:v>
                </c:pt>
              </c:strCache>
            </c:strRef>
          </c:tx>
          <c:spPr>
            <a:solidFill>
              <a:srgbClr val="003F7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figures'!$C$59:$C$79</c:f>
              <c:strCache>
                <c:ptCount val="21"/>
                <c:pt idx="0">
                  <c:v>Contact Energy Limited</c:v>
                </c:pt>
                <c:pt idx="1">
                  <c:v>Unison Networks Limited</c:v>
                </c:pt>
                <c:pt idx="2">
                  <c:v>Aurora Energy Limited</c:v>
                </c:pt>
                <c:pt idx="3">
                  <c:v>Powernet Ltd</c:v>
                </c:pt>
                <c:pt idx="4">
                  <c:v>WEL Networks Limited</c:v>
                </c:pt>
                <c:pt idx="5">
                  <c:v>Northpower Limited</c:v>
                </c:pt>
                <c:pt idx="6">
                  <c:v>Genesis Energy Ltd</c:v>
                </c:pt>
                <c:pt idx="7">
                  <c:v>Alpine Energy Ltd</c:v>
                </c:pt>
                <c:pt idx="8">
                  <c:v>Mainpower New Zealand Limited</c:v>
                </c:pt>
                <c:pt idx="9">
                  <c:v>Mercury NZ Limited</c:v>
                </c:pt>
                <c:pt idx="10">
                  <c:v>Counties Power Ltd</c:v>
                </c:pt>
                <c:pt idx="11">
                  <c:v>Network Tasman Limited</c:v>
                </c:pt>
                <c:pt idx="12">
                  <c:v>EA Networks</c:v>
                </c:pt>
                <c:pt idx="13">
                  <c:v>New Zealand Steel Limited</c:v>
                </c:pt>
                <c:pt idx="14">
                  <c:v>Electra Limited</c:v>
                </c:pt>
                <c:pt idx="15">
                  <c:v>Horizon Energy Distribution Ltd</c:v>
                </c:pt>
                <c:pt idx="16">
                  <c:v>Waipa Networks Limited</c:v>
                </c:pt>
                <c:pt idx="17">
                  <c:v>The Lines Company Ltd</c:v>
                </c:pt>
                <c:pt idx="18">
                  <c:v>Top Energy Ltd</c:v>
                </c:pt>
                <c:pt idx="19">
                  <c:v>Marlborough Lines Limited</c:v>
                </c:pt>
                <c:pt idx="20">
                  <c:v>Network Waitaki Limited</c:v>
                </c:pt>
              </c:strCache>
            </c:strRef>
          </c:cat>
          <c:val>
            <c:numRef>
              <c:f>'chart input figures'!$D$59:$D$79</c:f>
              <c:numCache>
                <c:formatCode>"$"#.0"M"</c:formatCode>
                <c:ptCount val="21"/>
                <c:pt idx="0">
                  <c:v>4.1824106899999993</c:v>
                </c:pt>
                <c:pt idx="1">
                  <c:v>5.6398092799999997</c:v>
                </c:pt>
                <c:pt idx="2">
                  <c:v>4.2533524099999998</c:v>
                </c:pt>
                <c:pt idx="3">
                  <c:v>3.8088046299999996</c:v>
                </c:pt>
                <c:pt idx="4">
                  <c:v>1.72859641</c:v>
                </c:pt>
                <c:pt idx="5">
                  <c:v>2.4558668299999997</c:v>
                </c:pt>
                <c:pt idx="6">
                  <c:v>5.0263274400000011</c:v>
                </c:pt>
                <c:pt idx="7">
                  <c:v>2.6451300499999997</c:v>
                </c:pt>
                <c:pt idx="8">
                  <c:v>2.8725603900000003</c:v>
                </c:pt>
                <c:pt idx="9">
                  <c:v>3.4790993399999999</c:v>
                </c:pt>
                <c:pt idx="10">
                  <c:v>0.98603348000000002</c:v>
                </c:pt>
                <c:pt idx="11">
                  <c:v>1.5084353299999997</c:v>
                </c:pt>
                <c:pt idx="12">
                  <c:v>0.29749547999999998</c:v>
                </c:pt>
                <c:pt idx="13">
                  <c:v>2.2849301099999999</c:v>
                </c:pt>
                <c:pt idx="14">
                  <c:v>1.6275399700000002</c:v>
                </c:pt>
                <c:pt idx="15">
                  <c:v>2.4471983799999997</c:v>
                </c:pt>
                <c:pt idx="16">
                  <c:v>1.1683198099999998</c:v>
                </c:pt>
                <c:pt idx="17">
                  <c:v>1.3690123600000002</c:v>
                </c:pt>
                <c:pt idx="18">
                  <c:v>0.98959481999999999</c:v>
                </c:pt>
                <c:pt idx="19">
                  <c:v>0.59713078000000008</c:v>
                </c:pt>
                <c:pt idx="20">
                  <c:v>0.93573624999999994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6-435E-AE71-8E4819FCC3BA}"/>
            </c:ext>
          </c:extLst>
        </c:ser>
        <c:ser>
          <c:idx val="1"/>
          <c:order val="1"/>
          <c:tx>
            <c:strRef>
              <c:f>'chart input figures'!$E$49</c:f>
              <c:strCache>
                <c:ptCount val="1"/>
                <c:pt idx="0">
                  <c:v>Benefit-based charges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figures'!$C$59:$C$79</c:f>
              <c:strCache>
                <c:ptCount val="21"/>
                <c:pt idx="0">
                  <c:v>Contact Energy Limited</c:v>
                </c:pt>
                <c:pt idx="1">
                  <c:v>Unison Networks Limited</c:v>
                </c:pt>
                <c:pt idx="2">
                  <c:v>Aurora Energy Limited</c:v>
                </c:pt>
                <c:pt idx="3">
                  <c:v>Powernet Ltd</c:v>
                </c:pt>
                <c:pt idx="4">
                  <c:v>WEL Networks Limited</c:v>
                </c:pt>
                <c:pt idx="5">
                  <c:v>Northpower Limited</c:v>
                </c:pt>
                <c:pt idx="6">
                  <c:v>Genesis Energy Ltd</c:v>
                </c:pt>
                <c:pt idx="7">
                  <c:v>Alpine Energy Ltd</c:v>
                </c:pt>
                <c:pt idx="8">
                  <c:v>Mainpower New Zealand Limited</c:v>
                </c:pt>
                <c:pt idx="9">
                  <c:v>Mercury NZ Limited</c:v>
                </c:pt>
                <c:pt idx="10">
                  <c:v>Counties Power Ltd</c:v>
                </c:pt>
                <c:pt idx="11">
                  <c:v>Network Tasman Limited</c:v>
                </c:pt>
                <c:pt idx="12">
                  <c:v>EA Networks</c:v>
                </c:pt>
                <c:pt idx="13">
                  <c:v>New Zealand Steel Limited</c:v>
                </c:pt>
                <c:pt idx="14">
                  <c:v>Electra Limited</c:v>
                </c:pt>
                <c:pt idx="15">
                  <c:v>Horizon Energy Distribution Ltd</c:v>
                </c:pt>
                <c:pt idx="16">
                  <c:v>Waipa Networks Limited</c:v>
                </c:pt>
                <c:pt idx="17">
                  <c:v>The Lines Company Ltd</c:v>
                </c:pt>
                <c:pt idx="18">
                  <c:v>Top Energy Ltd</c:v>
                </c:pt>
                <c:pt idx="19">
                  <c:v>Marlborough Lines Limited</c:v>
                </c:pt>
                <c:pt idx="20">
                  <c:v>Network Waitaki Limited</c:v>
                </c:pt>
              </c:strCache>
            </c:strRef>
          </c:cat>
          <c:val>
            <c:numRef>
              <c:f>'chart input figures'!$E$59:$E$79</c:f>
              <c:numCache>
                <c:formatCode>"$"#.0"M"</c:formatCode>
                <c:ptCount val="21"/>
                <c:pt idx="0">
                  <c:v>23.777994315472938</c:v>
                </c:pt>
                <c:pt idx="1">
                  <c:v>2.1562034316376164</c:v>
                </c:pt>
                <c:pt idx="2">
                  <c:v>2.6791766932595169</c:v>
                </c:pt>
                <c:pt idx="3">
                  <c:v>2.9132705156112464</c:v>
                </c:pt>
                <c:pt idx="4">
                  <c:v>2.6598966655478358</c:v>
                </c:pt>
                <c:pt idx="5">
                  <c:v>6.5276821216341565</c:v>
                </c:pt>
                <c:pt idx="6">
                  <c:v>8.6662067368287037</c:v>
                </c:pt>
                <c:pt idx="7">
                  <c:v>1.6208091523735051</c:v>
                </c:pt>
                <c:pt idx="8">
                  <c:v>1.629905362175919</c:v>
                </c:pt>
                <c:pt idx="9">
                  <c:v>6.7351635643531598</c:v>
                </c:pt>
                <c:pt idx="10">
                  <c:v>3.4831939031750458</c:v>
                </c:pt>
                <c:pt idx="11">
                  <c:v>1.3738857430186484</c:v>
                </c:pt>
                <c:pt idx="12">
                  <c:v>1.0167220609372594</c:v>
                </c:pt>
                <c:pt idx="13">
                  <c:v>2.6539861864070473</c:v>
                </c:pt>
                <c:pt idx="14">
                  <c:v>1.4911066272019411</c:v>
                </c:pt>
                <c:pt idx="15">
                  <c:v>0.39299104440813909</c:v>
                </c:pt>
                <c:pt idx="16">
                  <c:v>1.1764187417234051</c:v>
                </c:pt>
                <c:pt idx="17">
                  <c:v>0.69946451976331381</c:v>
                </c:pt>
                <c:pt idx="18">
                  <c:v>1.192000641017573</c:v>
                </c:pt>
                <c:pt idx="19">
                  <c:v>0.97885226898946176</c:v>
                </c:pt>
                <c:pt idx="20">
                  <c:v>0.68778467806554611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6-435E-AE71-8E4819FCC3BA}"/>
            </c:ext>
          </c:extLst>
        </c:ser>
        <c:ser>
          <c:idx val="2"/>
          <c:order val="2"/>
          <c:tx>
            <c:strRef>
              <c:f>'chart input figures'!$G$49</c:f>
              <c:strCache>
                <c:ptCount val="1"/>
                <c:pt idx="0">
                  <c:v>Residual charges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figures'!$C$59:$C$79</c:f>
              <c:strCache>
                <c:ptCount val="21"/>
                <c:pt idx="0">
                  <c:v>Contact Energy Limited</c:v>
                </c:pt>
                <c:pt idx="1">
                  <c:v>Unison Networks Limited</c:v>
                </c:pt>
                <c:pt idx="2">
                  <c:v>Aurora Energy Limited</c:v>
                </c:pt>
                <c:pt idx="3">
                  <c:v>Powernet Ltd</c:v>
                </c:pt>
                <c:pt idx="4">
                  <c:v>WEL Networks Limited</c:v>
                </c:pt>
                <c:pt idx="5">
                  <c:v>Northpower Limited</c:v>
                </c:pt>
                <c:pt idx="6">
                  <c:v>Genesis Energy Ltd</c:v>
                </c:pt>
                <c:pt idx="7">
                  <c:v>Alpine Energy Ltd</c:v>
                </c:pt>
                <c:pt idx="8">
                  <c:v>Mainpower New Zealand Limited</c:v>
                </c:pt>
                <c:pt idx="9">
                  <c:v>Mercury NZ Limited</c:v>
                </c:pt>
                <c:pt idx="10">
                  <c:v>Counties Power Ltd</c:v>
                </c:pt>
                <c:pt idx="11">
                  <c:v>Network Tasman Limited</c:v>
                </c:pt>
                <c:pt idx="12">
                  <c:v>EA Networks</c:v>
                </c:pt>
                <c:pt idx="13">
                  <c:v>New Zealand Steel Limited</c:v>
                </c:pt>
                <c:pt idx="14">
                  <c:v>Electra Limited</c:v>
                </c:pt>
                <c:pt idx="15">
                  <c:v>Horizon Energy Distribution Ltd</c:v>
                </c:pt>
                <c:pt idx="16">
                  <c:v>Waipa Networks Limited</c:v>
                </c:pt>
                <c:pt idx="17">
                  <c:v>The Lines Company Ltd</c:v>
                </c:pt>
                <c:pt idx="18">
                  <c:v>Top Energy Ltd</c:v>
                </c:pt>
                <c:pt idx="19">
                  <c:v>Marlborough Lines Limited</c:v>
                </c:pt>
                <c:pt idx="20">
                  <c:v>Network Waitaki Limited</c:v>
                </c:pt>
              </c:strCache>
            </c:strRef>
          </c:cat>
          <c:val>
            <c:numRef>
              <c:f>'chart input figures'!$G$59:$G$79</c:f>
              <c:numCache>
                <c:formatCode>"$"#.0"M"</c:formatCode>
                <c:ptCount val="21"/>
                <c:pt idx="0">
                  <c:v>1.4249468479017031</c:v>
                </c:pt>
                <c:pt idx="1">
                  <c:v>18.813539616127056</c:v>
                </c:pt>
                <c:pt idx="2">
                  <c:v>18.070135661317394</c:v>
                </c:pt>
                <c:pt idx="3">
                  <c:v>15.274366380658087</c:v>
                </c:pt>
                <c:pt idx="4">
                  <c:v>15.29054856315585</c:v>
                </c:pt>
                <c:pt idx="5">
                  <c:v>8.9996557515499624</c:v>
                </c:pt>
                <c:pt idx="6">
                  <c:v>0.69509864806167609</c:v>
                </c:pt>
                <c:pt idx="7">
                  <c:v>8.1738870498838185</c:v>
                </c:pt>
                <c:pt idx="8">
                  <c:v>7.4550633428731743</c:v>
                </c:pt>
                <c:pt idx="9">
                  <c:v>1.7534299030999996</c:v>
                </c:pt>
                <c:pt idx="10">
                  <c:v>6.6587997675707582</c:v>
                </c:pt>
                <c:pt idx="11">
                  <c:v>7.6647324341820084</c:v>
                </c:pt>
                <c:pt idx="12">
                  <c:v>9.1582808828273379</c:v>
                </c:pt>
                <c:pt idx="13">
                  <c:v>8.8348461080277279</c:v>
                </c:pt>
                <c:pt idx="14">
                  <c:v>5.7713981581002125</c:v>
                </c:pt>
                <c:pt idx="15">
                  <c:v>4.7556563341040956</c:v>
                </c:pt>
                <c:pt idx="16">
                  <c:v>3.8582481102139123</c:v>
                </c:pt>
                <c:pt idx="17">
                  <c:v>3.9354340020942384</c:v>
                </c:pt>
                <c:pt idx="18">
                  <c:v>3.61223881266445</c:v>
                </c:pt>
                <c:pt idx="19">
                  <c:v>3.7893120802722602</c:v>
                </c:pt>
                <c:pt idx="20">
                  <c:v>3.5790377385698191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6-435E-AE71-8E4819FCC3BA}"/>
            </c:ext>
          </c:extLst>
        </c:ser>
        <c:ser>
          <c:idx val="3"/>
          <c:order val="3"/>
          <c:tx>
            <c:strRef>
              <c:f>'chart input figures'!$H$49</c:f>
              <c:strCache>
                <c:ptCount val="1"/>
                <c:pt idx="0">
                  <c:v>Transitional cap adjustments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B782321-9634-47E2-91B0-D8706D0B3004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DB6-435E-AE71-8E4819FCC3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4BB3D58-3652-4953-9FB0-D1C97E5BE00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DB6-435E-AE71-8E4819FCC3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E57C33C-7B2C-4576-B030-BB8C7C8049A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DB6-435E-AE71-8E4819FCC3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F4E1C40-6678-4375-B12B-9BCE7FD9ED1F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DB6-435E-AE71-8E4819FCC3B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52164B7-FBFF-4C34-9BC0-00AA366542A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DB6-435E-AE71-8E4819FCC3B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EFBD2CD-5DCB-4858-8E36-316DB8D563E3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DB6-435E-AE71-8E4819FCC3B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F2484FE-DE39-443E-B7FE-7A56F8B66E5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DB6-435E-AE71-8E4819FCC3B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1C6DF4D-7156-4AB8-BC4A-9E908AA66C01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DB6-435E-AE71-8E4819FCC3B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744F26B-C992-4891-AB5C-F390DD2C31A3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DB6-435E-AE71-8E4819FCC3B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79EA3D0-8EF4-4702-8EFF-6343B86B5F4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DB6-435E-AE71-8E4819FCC3B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92F2E34-ECC6-48C3-A383-8DF75DF37F94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DB6-435E-AE71-8E4819FCC3B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91CBD3D-4D2A-4183-A2C2-4B6DC3D6BF25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DB6-435E-AE71-8E4819FCC3B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C04A618-49D3-42D3-9A69-B1F2BFAF7297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DB6-435E-AE71-8E4819FCC3B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EB1660B-6EE3-414C-8720-A63A29DEF2C5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DB6-435E-AE71-8E4819FCC3B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C7F10E9-B871-431A-8716-F41486A7D33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DB6-435E-AE71-8E4819FCC3B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6E604CC-9AF2-4264-8A02-E7BD76225417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DB6-435E-AE71-8E4819FCC3B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6D7AA9F-E5AE-4A54-A7D4-7691693F853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DB6-435E-AE71-8E4819FCC3B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059B396-6C86-4770-9192-478E0FE80BC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DB6-435E-AE71-8E4819FCC3B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AD97C10-6696-4B55-A41F-570413C829F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DB6-435E-AE71-8E4819FCC3B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45C9989-3F24-48E9-8587-10D67D1F695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DB6-435E-AE71-8E4819FCC3B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039C02B-59D8-45F5-822C-857861B23FC1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DB6-435E-AE71-8E4819FCC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'chart input figures'!$C$59:$C$79</c:f>
              <c:strCache>
                <c:ptCount val="21"/>
                <c:pt idx="0">
                  <c:v>Contact Energy Limited</c:v>
                </c:pt>
                <c:pt idx="1">
                  <c:v>Unison Networks Limited</c:v>
                </c:pt>
                <c:pt idx="2">
                  <c:v>Aurora Energy Limited</c:v>
                </c:pt>
                <c:pt idx="3">
                  <c:v>Powernet Ltd</c:v>
                </c:pt>
                <c:pt idx="4">
                  <c:v>WEL Networks Limited</c:v>
                </c:pt>
                <c:pt idx="5">
                  <c:v>Northpower Limited</c:v>
                </c:pt>
                <c:pt idx="6">
                  <c:v>Genesis Energy Ltd</c:v>
                </c:pt>
                <c:pt idx="7">
                  <c:v>Alpine Energy Ltd</c:v>
                </c:pt>
                <c:pt idx="8">
                  <c:v>Mainpower New Zealand Limited</c:v>
                </c:pt>
                <c:pt idx="9">
                  <c:v>Mercury NZ Limited</c:v>
                </c:pt>
                <c:pt idx="10">
                  <c:v>Counties Power Ltd</c:v>
                </c:pt>
                <c:pt idx="11">
                  <c:v>Network Tasman Limited</c:v>
                </c:pt>
                <c:pt idx="12">
                  <c:v>EA Networks</c:v>
                </c:pt>
                <c:pt idx="13">
                  <c:v>New Zealand Steel Limited</c:v>
                </c:pt>
                <c:pt idx="14">
                  <c:v>Electra Limited</c:v>
                </c:pt>
                <c:pt idx="15">
                  <c:v>Horizon Energy Distribution Ltd</c:v>
                </c:pt>
                <c:pt idx="16">
                  <c:v>Waipa Networks Limited</c:v>
                </c:pt>
                <c:pt idx="17">
                  <c:v>The Lines Company Ltd</c:v>
                </c:pt>
                <c:pt idx="18">
                  <c:v>Top Energy Ltd</c:v>
                </c:pt>
                <c:pt idx="19">
                  <c:v>Marlborough Lines Limited</c:v>
                </c:pt>
                <c:pt idx="20">
                  <c:v>Network Waitaki Limited</c:v>
                </c:pt>
              </c:strCache>
            </c:strRef>
          </c:cat>
          <c:val>
            <c:numRef>
              <c:f>'chart input figures'!$H$59:$H$79</c:f>
              <c:numCache>
                <c:formatCode>"$"#.0"M"</c:formatCode>
                <c:ptCount val="21"/>
                <c:pt idx="0">
                  <c:v>0.43162937038119187</c:v>
                </c:pt>
                <c:pt idx="1">
                  <c:v>0.37099119138091363</c:v>
                </c:pt>
                <c:pt idx="2">
                  <c:v>0.37096733610922167</c:v>
                </c:pt>
                <c:pt idx="3">
                  <c:v>0.32346756972715596</c:v>
                </c:pt>
                <c:pt idx="4">
                  <c:v>0.3197390619806062</c:v>
                </c:pt>
                <c:pt idx="5">
                  <c:v>0.27158711586215639</c:v>
                </c:pt>
                <c:pt idx="6">
                  <c:v>0.14601345938529262</c:v>
                </c:pt>
                <c:pt idx="7">
                  <c:v>0.17486689216156298</c:v>
                </c:pt>
                <c:pt idx="8">
                  <c:v>0.16164454798677741</c:v>
                </c:pt>
                <c:pt idx="9">
                  <c:v>0.14093556943678026</c:v>
                </c:pt>
                <c:pt idx="10">
                  <c:v>0.18044244335968559</c:v>
                </c:pt>
                <c:pt idx="11">
                  <c:v>0.16080909194985848</c:v>
                </c:pt>
                <c:pt idx="12">
                  <c:v>0.18178945260829607</c:v>
                </c:pt>
                <c:pt idx="13">
                  <c:v>-3.7967206004934475</c:v>
                </c:pt>
                <c:pt idx="14">
                  <c:v>0.12903237118929722</c:v>
                </c:pt>
                <c:pt idx="15">
                  <c:v>9.1595850945712945E-2</c:v>
                </c:pt>
                <c:pt idx="16">
                  <c:v>8.924519135353251E-2</c:v>
                </c:pt>
                <c:pt idx="17">
                  <c:v>8.2168451779569468E-2</c:v>
                </c:pt>
                <c:pt idx="18">
                  <c:v>8.500805439405347E-2</c:v>
                </c:pt>
                <c:pt idx="19">
                  <c:v>8.3375271438909951E-2</c:v>
                </c:pt>
                <c:pt idx="20">
                  <c:v>7.6308926111727252E-2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 input figures'!$I$59:$I$79</c15:f>
                <c15:dlblRangeCache>
                  <c:ptCount val="21"/>
                  <c:pt idx="0">
                    <c:v>$29.8M</c:v>
                  </c:pt>
                  <c:pt idx="1">
                    <c:v>$27.0M</c:v>
                  </c:pt>
                  <c:pt idx="2">
                    <c:v>$25.4M</c:v>
                  </c:pt>
                  <c:pt idx="3">
                    <c:v>$22.3M</c:v>
                  </c:pt>
                  <c:pt idx="4">
                    <c:v>$20.0M</c:v>
                  </c:pt>
                  <c:pt idx="5">
                    <c:v>$18.3M</c:v>
                  </c:pt>
                  <c:pt idx="6">
                    <c:v>$14.5M</c:v>
                  </c:pt>
                  <c:pt idx="7">
                    <c:v>$12.6M</c:v>
                  </c:pt>
                  <c:pt idx="8">
                    <c:v>$12.1M</c:v>
                  </c:pt>
                  <c:pt idx="9">
                    <c:v>$12.1M</c:v>
                  </c:pt>
                  <c:pt idx="10">
                    <c:v>$11.3M</c:v>
                  </c:pt>
                  <c:pt idx="11">
                    <c:v>$10.7M</c:v>
                  </c:pt>
                  <c:pt idx="12">
                    <c:v>$10.7M</c:v>
                  </c:pt>
                  <c:pt idx="13">
                    <c:v>$10.0M</c:v>
                  </c:pt>
                  <c:pt idx="14">
                    <c:v>$9.0M</c:v>
                  </c:pt>
                  <c:pt idx="15">
                    <c:v>$7.7M</c:v>
                  </c:pt>
                  <c:pt idx="16">
                    <c:v>$6.3M</c:v>
                  </c:pt>
                  <c:pt idx="17">
                    <c:v>$6.1M</c:v>
                  </c:pt>
                  <c:pt idx="18">
                    <c:v>$5.9M</c:v>
                  </c:pt>
                  <c:pt idx="19">
                    <c:v>$5.4M</c:v>
                  </c:pt>
                  <c:pt idx="20">
                    <c:v>$5.3M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BDB6-435E-AE71-8E4819FCC3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7896255"/>
        <c:axId val="228594511"/>
      </c:barChart>
      <c:catAx>
        <c:axId val="22789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94511"/>
        <c:crossesAt val="-5"/>
        <c:auto val="1"/>
        <c:lblAlgn val="ctr"/>
        <c:lblOffset val="100"/>
        <c:noMultiLvlLbl val="0"/>
      </c:catAx>
      <c:valAx>
        <c:axId val="228594511"/>
        <c:scaling>
          <c:orientation val="minMax"/>
          <c:max val="30"/>
          <c:min val="-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Revenue</a:t>
                </a:r>
                <a:r>
                  <a:rPr lang="en-NZ" baseline="0"/>
                  <a:t> to Transpower/charge to customer ($M)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.0&quot;M&quot;" sourceLinked="1"/>
        <c:majorTickMark val="none"/>
        <c:minorTickMark val="none"/>
        <c:tickLblPos val="nextTo"/>
        <c:spPr>
          <a:noFill/>
          <a:ln>
            <a:solidFill>
              <a:srgbClr val="BCBCB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89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Customer with total</a:t>
            </a:r>
            <a:r>
              <a:rPr lang="en-NZ" baseline="0"/>
              <a:t> indicative charges less than $5M </a:t>
            </a:r>
            <a:endParaRPr lang="en-NZ"/>
          </a:p>
        </c:rich>
      </c:tx>
      <c:layout>
        <c:manualLayout>
          <c:xMode val="edge"/>
          <c:yMode val="edge"/>
          <c:x val="0.20066943965799217"/>
          <c:y val="4.5913401091242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69432496912866"/>
          <c:y val="0.1579967616851502"/>
          <c:w val="0.69462826007508571"/>
          <c:h val="0.784783525136281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input figures'!$D$49</c:f>
              <c:strCache>
                <c:ptCount val="1"/>
                <c:pt idx="0">
                  <c:v>Connection charges, $M</c:v>
                </c:pt>
              </c:strCache>
            </c:strRef>
          </c:tx>
          <c:spPr>
            <a:solidFill>
              <a:srgbClr val="003F7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figures'!$C$83:$C$111</c:f>
              <c:strCache>
                <c:ptCount val="29"/>
                <c:pt idx="0">
                  <c:v>Pan Pac Forest Product Limited</c:v>
                </c:pt>
                <c:pt idx="1">
                  <c:v>Westpower Limited</c:v>
                </c:pt>
                <c:pt idx="2">
                  <c:v>Eastland Network Limited</c:v>
                </c:pt>
                <c:pt idx="3">
                  <c:v>Norske Skog Tasman Limited</c:v>
                </c:pt>
                <c:pt idx="4">
                  <c:v>KiwiRail Holdings Limited</c:v>
                </c:pt>
                <c:pt idx="5">
                  <c:v>Winstone Pulp International</c:v>
                </c:pt>
                <c:pt idx="6">
                  <c:v>Nga Awa Purua Joint Venture</c:v>
                </c:pt>
                <c:pt idx="7">
                  <c:v>Centralines Limited</c:v>
                </c:pt>
                <c:pt idx="8">
                  <c:v>Trustpower Limited</c:v>
                </c:pt>
                <c:pt idx="9">
                  <c:v>Scanpower Limited</c:v>
                </c:pt>
                <c:pt idx="10">
                  <c:v>Buller Electricity Ltd</c:v>
                </c:pt>
                <c:pt idx="11">
                  <c:v>Ngatamariki Geothermal Ltd</c:v>
                </c:pt>
                <c:pt idx="12">
                  <c:v>OMV New Zealand Production Ltd</c:v>
                </c:pt>
                <c:pt idx="13">
                  <c:v>Todd Generation Taranaki Limited</c:v>
                </c:pt>
                <c:pt idx="14">
                  <c:v>Nelson Electricity Ltd</c:v>
                </c:pt>
                <c:pt idx="15">
                  <c:v>Whareroa Cogeneration Limited</c:v>
                </c:pt>
                <c:pt idx="16">
                  <c:v>Methanex New Zealand Ltd</c:v>
                </c:pt>
                <c:pt idx="17">
                  <c:v>Daiken Southland Limited</c:v>
                </c:pt>
                <c:pt idx="18">
                  <c:v>Nova Energy Limited</c:v>
                </c:pt>
                <c:pt idx="19">
                  <c:v>Beach Energy Resources NZ (Holdings) Ltd</c:v>
                </c:pt>
                <c:pt idx="20">
                  <c:v>MEL (West Wind) Limited</c:v>
                </c:pt>
                <c:pt idx="21">
                  <c:v>Mercury SPV Limited</c:v>
                </c:pt>
                <c:pt idx="22">
                  <c:v>Waverley Wind Farm</c:v>
                </c:pt>
                <c:pt idx="23">
                  <c:v>Tararua Wind Power</c:v>
                </c:pt>
                <c:pt idx="24">
                  <c:v>MEL (Te Apiti) Limited</c:v>
                </c:pt>
                <c:pt idx="25">
                  <c:v>Southern Generation GP Limited</c:v>
                </c:pt>
                <c:pt idx="26">
                  <c:v>Southdown Cogeneration Ltd</c:v>
                </c:pt>
                <c:pt idx="27">
                  <c:v>Southpark Utilities Limited</c:v>
                </c:pt>
                <c:pt idx="28">
                  <c:v>GTL Energy New Zealand Ltd</c:v>
                </c:pt>
              </c:strCache>
            </c:strRef>
          </c:cat>
          <c:val>
            <c:numRef>
              <c:f>'chart input figures'!$D$83:$D$111</c:f>
              <c:numCache>
                <c:formatCode>"$"#.0"M"</c:formatCode>
                <c:ptCount val="29"/>
                <c:pt idx="0">
                  <c:v>1.0218734</c:v>
                </c:pt>
                <c:pt idx="1">
                  <c:v>0.70945624000000007</c:v>
                </c:pt>
                <c:pt idx="2">
                  <c:v>0.25339321999999997</c:v>
                </c:pt>
                <c:pt idx="3">
                  <c:v>1.1660340200000001</c:v>
                </c:pt>
                <c:pt idx="4">
                  <c:v>1.97009477</c:v>
                </c:pt>
                <c:pt idx="5">
                  <c:v>1.13163349</c:v>
                </c:pt>
                <c:pt idx="6">
                  <c:v>0.42689475999999998</c:v>
                </c:pt>
                <c:pt idx="7">
                  <c:v>0.76442118000000003</c:v>
                </c:pt>
                <c:pt idx="8">
                  <c:v>0.78622065000000008</c:v>
                </c:pt>
                <c:pt idx="9">
                  <c:v>0.63787083</c:v>
                </c:pt>
                <c:pt idx="10">
                  <c:v>0.45926843000000001</c:v>
                </c:pt>
                <c:pt idx="11">
                  <c:v>0.26019180999999997</c:v>
                </c:pt>
                <c:pt idx="12">
                  <c:v>0.26656610999999997</c:v>
                </c:pt>
                <c:pt idx="13">
                  <c:v>5.9622790000000009E-2</c:v>
                </c:pt>
                <c:pt idx="14">
                  <c:v>7.57988E-2</c:v>
                </c:pt>
                <c:pt idx="15">
                  <c:v>0.16673010999999999</c:v>
                </c:pt>
                <c:pt idx="16">
                  <c:v>0.24424689000000002</c:v>
                </c:pt>
                <c:pt idx="17">
                  <c:v>0.16574389</c:v>
                </c:pt>
                <c:pt idx="18">
                  <c:v>0.27667791000000003</c:v>
                </c:pt>
                <c:pt idx="19">
                  <c:v>7.4973479999999995E-2</c:v>
                </c:pt>
                <c:pt idx="20">
                  <c:v>0.10019955</c:v>
                </c:pt>
                <c:pt idx="21">
                  <c:v>8.0190919999999999E-2</c:v>
                </c:pt>
                <c:pt idx="22">
                  <c:v>7.3377059999999994E-2</c:v>
                </c:pt>
                <c:pt idx="23">
                  <c:v>6.1073250000000003E-2</c:v>
                </c:pt>
                <c:pt idx="24">
                  <c:v>6.289119E-2</c:v>
                </c:pt>
                <c:pt idx="25">
                  <c:v>0.22213054999999998</c:v>
                </c:pt>
                <c:pt idx="26">
                  <c:v>4.5884979999999999E-2</c:v>
                </c:pt>
                <c:pt idx="27">
                  <c:v>3.9264790000000001E-2</c:v>
                </c:pt>
                <c:pt idx="28">
                  <c:v>4.46154E-3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9-4F2E-A408-3E6F71760784}"/>
            </c:ext>
          </c:extLst>
        </c:ser>
        <c:ser>
          <c:idx val="1"/>
          <c:order val="1"/>
          <c:tx>
            <c:strRef>
              <c:f>'chart input figures'!$E$49</c:f>
              <c:strCache>
                <c:ptCount val="1"/>
                <c:pt idx="0">
                  <c:v>Benefit-based charges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figures'!$C$83:$C$111</c:f>
              <c:strCache>
                <c:ptCount val="29"/>
                <c:pt idx="0">
                  <c:v>Pan Pac Forest Product Limited</c:v>
                </c:pt>
                <c:pt idx="1">
                  <c:v>Westpower Limited</c:v>
                </c:pt>
                <c:pt idx="2">
                  <c:v>Eastland Network Limited</c:v>
                </c:pt>
                <c:pt idx="3">
                  <c:v>Norske Skog Tasman Limited</c:v>
                </c:pt>
                <c:pt idx="4">
                  <c:v>KiwiRail Holdings Limited</c:v>
                </c:pt>
                <c:pt idx="5">
                  <c:v>Winstone Pulp International</c:v>
                </c:pt>
                <c:pt idx="6">
                  <c:v>Nga Awa Purua Joint Venture</c:v>
                </c:pt>
                <c:pt idx="7">
                  <c:v>Centralines Limited</c:v>
                </c:pt>
                <c:pt idx="8">
                  <c:v>Trustpower Limited</c:v>
                </c:pt>
                <c:pt idx="9">
                  <c:v>Scanpower Limited</c:v>
                </c:pt>
                <c:pt idx="10">
                  <c:v>Buller Electricity Ltd</c:v>
                </c:pt>
                <c:pt idx="11">
                  <c:v>Ngatamariki Geothermal Ltd</c:v>
                </c:pt>
                <c:pt idx="12">
                  <c:v>OMV New Zealand Production Ltd</c:v>
                </c:pt>
                <c:pt idx="13">
                  <c:v>Todd Generation Taranaki Limited</c:v>
                </c:pt>
                <c:pt idx="14">
                  <c:v>Nelson Electricity Ltd</c:v>
                </c:pt>
                <c:pt idx="15">
                  <c:v>Whareroa Cogeneration Limited</c:v>
                </c:pt>
                <c:pt idx="16">
                  <c:v>Methanex New Zealand Ltd</c:v>
                </c:pt>
                <c:pt idx="17">
                  <c:v>Daiken Southland Limited</c:v>
                </c:pt>
                <c:pt idx="18">
                  <c:v>Nova Energy Limited</c:v>
                </c:pt>
                <c:pt idx="19">
                  <c:v>Beach Energy Resources NZ (Holdings) Ltd</c:v>
                </c:pt>
                <c:pt idx="20">
                  <c:v>MEL (West Wind) Limited</c:v>
                </c:pt>
                <c:pt idx="21">
                  <c:v>Mercury SPV Limited</c:v>
                </c:pt>
                <c:pt idx="22">
                  <c:v>Waverley Wind Farm</c:v>
                </c:pt>
                <c:pt idx="23">
                  <c:v>Tararua Wind Power</c:v>
                </c:pt>
                <c:pt idx="24">
                  <c:v>MEL (Te Apiti) Limited</c:v>
                </c:pt>
                <c:pt idx="25">
                  <c:v>Southern Generation GP Limited</c:v>
                </c:pt>
                <c:pt idx="26">
                  <c:v>Southdown Cogeneration Ltd</c:v>
                </c:pt>
                <c:pt idx="27">
                  <c:v>Southpark Utilities Limited</c:v>
                </c:pt>
                <c:pt idx="28">
                  <c:v>GTL Energy New Zealand Ltd</c:v>
                </c:pt>
              </c:strCache>
            </c:strRef>
          </c:cat>
          <c:val>
            <c:numRef>
              <c:f>'chart input figures'!$E$83:$E$111</c:f>
              <c:numCache>
                <c:formatCode>"$"#.0"M"</c:formatCode>
                <c:ptCount val="29"/>
                <c:pt idx="0">
                  <c:v>0.75510355010118402</c:v>
                </c:pt>
                <c:pt idx="1">
                  <c:v>0.19774263310008672</c:v>
                </c:pt>
                <c:pt idx="2">
                  <c:v>0.57522024814220918</c:v>
                </c:pt>
                <c:pt idx="3">
                  <c:v>0.47019659955891602</c:v>
                </c:pt>
                <c:pt idx="4">
                  <c:v>0.25576922264471186</c:v>
                </c:pt>
                <c:pt idx="5">
                  <c:v>0.46247663759821378</c:v>
                </c:pt>
                <c:pt idx="6">
                  <c:v>1.7300587802840883</c:v>
                </c:pt>
                <c:pt idx="7">
                  <c:v>0.35827183613967589</c:v>
                </c:pt>
                <c:pt idx="8">
                  <c:v>1.1349646367084043</c:v>
                </c:pt>
                <c:pt idx="9">
                  <c:v>0.26262500412539896</c:v>
                </c:pt>
                <c:pt idx="10">
                  <c:v>0.13874857817537373</c:v>
                </c:pt>
                <c:pt idx="11">
                  <c:v>1.049464824273761</c:v>
                </c:pt>
                <c:pt idx="12">
                  <c:v>0.21497129423980507</c:v>
                </c:pt>
                <c:pt idx="13">
                  <c:v>0.83564704211269125</c:v>
                </c:pt>
                <c:pt idx="14">
                  <c:v>0.12183875377195359</c:v>
                </c:pt>
                <c:pt idx="15">
                  <c:v>9.3892315870607049E-2</c:v>
                </c:pt>
                <c:pt idx="16">
                  <c:v>0.12863253612654721</c:v>
                </c:pt>
                <c:pt idx="17">
                  <c:v>0.1997525269695786</c:v>
                </c:pt>
                <c:pt idx="18">
                  <c:v>6.5334860074102497E-2</c:v>
                </c:pt>
                <c:pt idx="19">
                  <c:v>0.15006499225355766</c:v>
                </c:pt>
                <c:pt idx="20">
                  <c:v>0.42042361419677954</c:v>
                </c:pt>
                <c:pt idx="21">
                  <c:v>0.3901674771671193</c:v>
                </c:pt>
                <c:pt idx="22">
                  <c:v>0.22847645044251402</c:v>
                </c:pt>
                <c:pt idx="23">
                  <c:v>0.22223728594748435</c:v>
                </c:pt>
                <c:pt idx="24">
                  <c:v>0.15249690978711519</c:v>
                </c:pt>
                <c:pt idx="25">
                  <c:v>7.1296391742788397E-3</c:v>
                </c:pt>
                <c:pt idx="26">
                  <c:v>1.1914959197283035E-2</c:v>
                </c:pt>
                <c:pt idx="27">
                  <c:v>4.4547542847453158E-5</c:v>
                </c:pt>
                <c:pt idx="28">
                  <c:v>1.9417126807683817E-3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89-4F2E-A408-3E6F71760784}"/>
            </c:ext>
          </c:extLst>
        </c:ser>
        <c:ser>
          <c:idx val="2"/>
          <c:order val="2"/>
          <c:tx>
            <c:strRef>
              <c:f>'chart input figures'!$G$49</c:f>
              <c:strCache>
                <c:ptCount val="1"/>
                <c:pt idx="0">
                  <c:v>Residual charges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figures'!$C$83:$C$111</c:f>
              <c:strCache>
                <c:ptCount val="29"/>
                <c:pt idx="0">
                  <c:v>Pan Pac Forest Product Limited</c:v>
                </c:pt>
                <c:pt idx="1">
                  <c:v>Westpower Limited</c:v>
                </c:pt>
                <c:pt idx="2">
                  <c:v>Eastland Network Limited</c:v>
                </c:pt>
                <c:pt idx="3">
                  <c:v>Norske Skog Tasman Limited</c:v>
                </c:pt>
                <c:pt idx="4">
                  <c:v>KiwiRail Holdings Limited</c:v>
                </c:pt>
                <c:pt idx="5">
                  <c:v>Winstone Pulp International</c:v>
                </c:pt>
                <c:pt idx="6">
                  <c:v>Nga Awa Purua Joint Venture</c:v>
                </c:pt>
                <c:pt idx="7">
                  <c:v>Centralines Limited</c:v>
                </c:pt>
                <c:pt idx="8">
                  <c:v>Trustpower Limited</c:v>
                </c:pt>
                <c:pt idx="9">
                  <c:v>Scanpower Limited</c:v>
                </c:pt>
                <c:pt idx="10">
                  <c:v>Buller Electricity Ltd</c:v>
                </c:pt>
                <c:pt idx="11">
                  <c:v>Ngatamariki Geothermal Ltd</c:v>
                </c:pt>
                <c:pt idx="12">
                  <c:v>OMV New Zealand Production Ltd</c:v>
                </c:pt>
                <c:pt idx="13">
                  <c:v>Todd Generation Taranaki Limited</c:v>
                </c:pt>
                <c:pt idx="14">
                  <c:v>Nelson Electricity Ltd</c:v>
                </c:pt>
                <c:pt idx="15">
                  <c:v>Whareroa Cogeneration Limited</c:v>
                </c:pt>
                <c:pt idx="16">
                  <c:v>Methanex New Zealand Ltd</c:v>
                </c:pt>
                <c:pt idx="17">
                  <c:v>Daiken Southland Limited</c:v>
                </c:pt>
                <c:pt idx="18">
                  <c:v>Nova Energy Limited</c:v>
                </c:pt>
                <c:pt idx="19">
                  <c:v>Beach Energy Resources NZ (Holdings) Ltd</c:v>
                </c:pt>
                <c:pt idx="20">
                  <c:v>MEL (West Wind) Limited</c:v>
                </c:pt>
                <c:pt idx="21">
                  <c:v>Mercury SPV Limited</c:v>
                </c:pt>
                <c:pt idx="22">
                  <c:v>Waverley Wind Farm</c:v>
                </c:pt>
                <c:pt idx="23">
                  <c:v>Tararua Wind Power</c:v>
                </c:pt>
                <c:pt idx="24">
                  <c:v>MEL (Te Apiti) Limited</c:v>
                </c:pt>
                <c:pt idx="25">
                  <c:v>Southern Generation GP Limited</c:v>
                </c:pt>
                <c:pt idx="26">
                  <c:v>Southdown Cogeneration Ltd</c:v>
                </c:pt>
                <c:pt idx="27">
                  <c:v>Southpark Utilities Limited</c:v>
                </c:pt>
                <c:pt idx="28">
                  <c:v>GTL Energy New Zealand Ltd</c:v>
                </c:pt>
              </c:strCache>
            </c:strRef>
          </c:cat>
          <c:val>
            <c:numRef>
              <c:f>'chart input figures'!$G$83:$G$111</c:f>
              <c:numCache>
                <c:formatCode>"$"#.0"M"</c:formatCode>
                <c:ptCount val="29"/>
                <c:pt idx="0">
                  <c:v>4.075921007426544</c:v>
                </c:pt>
                <c:pt idx="1">
                  <c:v>3.0911349338323033</c:v>
                </c:pt>
                <c:pt idx="2">
                  <c:v>3.1149631651952632</c:v>
                </c:pt>
                <c:pt idx="3">
                  <c:v>6.3776301511538982</c:v>
                </c:pt>
                <c:pt idx="4">
                  <c:v>2.1746957434504663</c:v>
                </c:pt>
                <c:pt idx="5">
                  <c:v>1.8885808704708142</c:v>
                </c:pt>
                <c:pt idx="6">
                  <c:v>0.27641379999999999</c:v>
                </c:pt>
                <c:pt idx="7">
                  <c:v>1.0562250269232325</c:v>
                </c:pt>
                <c:pt idx="8">
                  <c:v>3.4954212130444931E-2</c:v>
                </c:pt>
                <c:pt idx="9">
                  <c:v>0.78518635994357788</c:v>
                </c:pt>
                <c:pt idx="10">
                  <c:v>1.0171062474203114</c:v>
                </c:pt>
                <c:pt idx="11">
                  <c:v>4.6985159999999998E-2</c:v>
                </c:pt>
                <c:pt idx="12">
                  <c:v>0.60510248</c:v>
                </c:pt>
                <c:pt idx="13">
                  <c:v>7.0361933366088827E-2</c:v>
                </c:pt>
                <c:pt idx="14">
                  <c:v>0.72300930489189419</c:v>
                </c:pt>
                <c:pt idx="15">
                  <c:v>1.5584401625212001</c:v>
                </c:pt>
                <c:pt idx="16">
                  <c:v>0.47358824530883764</c:v>
                </c:pt>
                <c:pt idx="17">
                  <c:v>0.46703029484878478</c:v>
                </c:pt>
                <c:pt idx="18">
                  <c:v>0.36330984847009001</c:v>
                </c:pt>
                <c:pt idx="19">
                  <c:v>0.46592973814453104</c:v>
                </c:pt>
                <c:pt idx="20">
                  <c:v>9.7911679999999987E-2</c:v>
                </c:pt>
                <c:pt idx="21">
                  <c:v>9.7496800000000008E-2</c:v>
                </c:pt>
                <c:pt idx="22">
                  <c:v>5.709786E-2</c:v>
                </c:pt>
                <c:pt idx="23">
                  <c:v>5.5542059999999997E-2</c:v>
                </c:pt>
                <c:pt idx="24">
                  <c:v>4.7451899999999998E-2</c:v>
                </c:pt>
                <c:pt idx="25">
                  <c:v>0</c:v>
                </c:pt>
                <c:pt idx="26">
                  <c:v>9.4903799999999996E-2</c:v>
                </c:pt>
                <c:pt idx="27">
                  <c:v>8.5427951023864697E-3</c:v>
                </c:pt>
                <c:pt idx="28">
                  <c:v>1.4931295884933421E-2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89-4F2E-A408-3E6F71760784}"/>
            </c:ext>
          </c:extLst>
        </c:ser>
        <c:ser>
          <c:idx val="3"/>
          <c:order val="3"/>
          <c:tx>
            <c:strRef>
              <c:f>'chart input figures'!$H$49</c:f>
              <c:strCache>
                <c:ptCount val="1"/>
                <c:pt idx="0">
                  <c:v>Transitional cap adjustments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33451664469411235"/>
                  <c:y val="2.0935959373029013E-3"/>
                </c:manualLayout>
              </c:layout>
              <c:tx>
                <c:rich>
                  <a:bodyPr/>
                  <a:lstStyle/>
                  <a:p>
                    <a:fld id="{5B1E0340-A2A5-4B41-951C-415C60DAA402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189-4F2E-A408-3E6F717607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C4A0E0B-1DD2-43E5-A60B-6742A1C467D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189-4F2E-A408-3E6F717607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8A1A701-B87A-4C3D-B29E-69F746BC038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189-4F2E-A408-3E6F71760784}"/>
                </c:ext>
              </c:extLst>
            </c:dLbl>
            <c:dLbl>
              <c:idx val="3"/>
              <c:layout>
                <c:manualLayout>
                  <c:x val="0.49034488086829681"/>
                  <c:y val="0"/>
                </c:manualLayout>
              </c:layout>
              <c:tx>
                <c:rich>
                  <a:bodyPr/>
                  <a:lstStyle/>
                  <a:p>
                    <a:fld id="{ADB1803D-3B60-41E6-A346-7304A89B3972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189-4F2E-A408-3E6F71760784}"/>
                </c:ext>
              </c:extLst>
            </c:dLbl>
            <c:dLbl>
              <c:idx val="4"/>
              <c:layout>
                <c:manualLayout>
                  <c:x val="0.24910936908855436"/>
                  <c:y val="-3.8382148790028419E-17"/>
                </c:manualLayout>
              </c:layout>
              <c:tx>
                <c:rich>
                  <a:bodyPr/>
                  <a:lstStyle/>
                  <a:p>
                    <a:fld id="{1985B647-B02E-4624-A3DE-42644AF9C0C8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189-4F2E-A408-3E6F7176078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9DBFAC0-0045-4F04-9428-E501B3B13165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189-4F2E-A408-3E6F717607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45E2212-2E23-4C69-94CF-B04AD4F7BB0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189-4F2E-A408-3E6F7176078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AF107F2-3685-4870-872D-408181C8197F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189-4F2E-A408-3E6F717607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11DDAC5-734C-44EC-97B4-3CA8CE5D85B4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189-4F2E-A408-3E6F717607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27A87D5-DAA5-4BBD-AC36-F6F066D077F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189-4F2E-A408-3E6F717607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8CD4DD5-15F5-4A58-A70E-F52172E4F6BF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189-4F2E-A408-3E6F717607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E8C93E7-99A0-4C7D-A659-FECF24EA3C0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189-4F2E-A408-3E6F717607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808F807-03D4-48AD-B0E2-BC931E5AD5C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189-4F2E-A408-3E6F71760784}"/>
                </c:ext>
              </c:extLst>
            </c:dLbl>
            <c:dLbl>
              <c:idx val="13"/>
              <c:layout>
                <c:manualLayout>
                  <c:x val="2.5603405939605389E-2"/>
                  <c:y val="-2.0934310872290211E-3"/>
                </c:manualLayout>
              </c:layout>
              <c:tx>
                <c:rich>
                  <a:bodyPr/>
                  <a:lstStyle/>
                  <a:p>
                    <a:fld id="{B104CFE8-46CB-4A51-9EB0-38C63FE1A682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189-4F2E-A408-3E6F717607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14669F4-D059-45E3-A78B-4683C941B41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189-4F2E-A408-3E6F71760784}"/>
                </c:ext>
              </c:extLst>
            </c:dLbl>
            <c:dLbl>
              <c:idx val="15"/>
              <c:layout>
                <c:manualLayout>
                  <c:x val="0.12523538179518998"/>
                  <c:y val="7.6764297580056838E-17"/>
                </c:manualLayout>
              </c:layout>
              <c:tx>
                <c:rich>
                  <a:bodyPr/>
                  <a:lstStyle/>
                  <a:p>
                    <a:fld id="{D2C71E9B-F239-47DC-8EF5-7A186019680A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189-4F2E-A408-3E6F7176078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56A2575-E391-4959-8CE6-A36FF124689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189-4F2E-A408-3E6F7176078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665A97A-862F-47C9-948F-06333FE66C89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189-4F2E-A408-3E6F7176078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59CA5B3-7368-42A3-85F8-120D0282B694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189-4F2E-A408-3E6F7176078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9FE7F34-A002-41E5-9372-BE5BA903CC9F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189-4F2E-A408-3E6F7176078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4B5F379-7876-4B8C-A87A-624C8E520DF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189-4F2E-A408-3E6F7176078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284F550-A2A3-4AB6-B1C5-6871F355C49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5189-4F2E-A408-3E6F7176078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7F97D49-AB3D-4AC4-B815-6F820F23784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189-4F2E-A408-3E6F7176078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6692456-E014-4509-BD74-0A6B031687B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5189-4F2E-A408-3E6F7176078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73E6368-F0C6-4E0B-8E1A-E9B5E02CE496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189-4F2E-A408-3E6F7176078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025A7ABE-5FA5-41C0-953C-FE04D428058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5189-4F2E-A408-3E6F7176078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B57BAA6-BC17-4741-85EE-7FB35C127591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189-4F2E-A408-3E6F7176078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6C942AA-F51E-4E84-89B1-07594D49BAB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5189-4F2E-A408-3E6F71760784}"/>
                </c:ext>
              </c:extLst>
            </c:dLbl>
            <c:dLbl>
              <c:idx val="28"/>
              <c:layout>
                <c:manualLayout>
                  <c:x val="0.33959972092096086"/>
                  <c:y val="0"/>
                </c:manualLayout>
              </c:layout>
              <c:tx>
                <c:rich>
                  <a:bodyPr/>
                  <a:lstStyle/>
                  <a:p>
                    <a:fld id="{D6D2AE12-A09A-420A-ABC0-10ACC586C0F9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5189-4F2E-A408-3E6F71760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'chart input figures'!$C$83:$C$111</c:f>
              <c:strCache>
                <c:ptCount val="29"/>
                <c:pt idx="0">
                  <c:v>Pan Pac Forest Product Limited</c:v>
                </c:pt>
                <c:pt idx="1">
                  <c:v>Westpower Limited</c:v>
                </c:pt>
                <c:pt idx="2">
                  <c:v>Eastland Network Limited</c:v>
                </c:pt>
                <c:pt idx="3">
                  <c:v>Norske Skog Tasman Limited</c:v>
                </c:pt>
                <c:pt idx="4">
                  <c:v>KiwiRail Holdings Limited</c:v>
                </c:pt>
                <c:pt idx="5">
                  <c:v>Winstone Pulp International</c:v>
                </c:pt>
                <c:pt idx="6">
                  <c:v>Nga Awa Purua Joint Venture</c:v>
                </c:pt>
                <c:pt idx="7">
                  <c:v>Centralines Limited</c:v>
                </c:pt>
                <c:pt idx="8">
                  <c:v>Trustpower Limited</c:v>
                </c:pt>
                <c:pt idx="9">
                  <c:v>Scanpower Limited</c:v>
                </c:pt>
                <c:pt idx="10">
                  <c:v>Buller Electricity Ltd</c:v>
                </c:pt>
                <c:pt idx="11">
                  <c:v>Ngatamariki Geothermal Ltd</c:v>
                </c:pt>
                <c:pt idx="12">
                  <c:v>OMV New Zealand Production Ltd</c:v>
                </c:pt>
                <c:pt idx="13">
                  <c:v>Todd Generation Taranaki Limited</c:v>
                </c:pt>
                <c:pt idx="14">
                  <c:v>Nelson Electricity Ltd</c:v>
                </c:pt>
                <c:pt idx="15">
                  <c:v>Whareroa Cogeneration Limited</c:v>
                </c:pt>
                <c:pt idx="16">
                  <c:v>Methanex New Zealand Ltd</c:v>
                </c:pt>
                <c:pt idx="17">
                  <c:v>Daiken Southland Limited</c:v>
                </c:pt>
                <c:pt idx="18">
                  <c:v>Nova Energy Limited</c:v>
                </c:pt>
                <c:pt idx="19">
                  <c:v>Beach Energy Resources NZ (Holdings) Ltd</c:v>
                </c:pt>
                <c:pt idx="20">
                  <c:v>MEL (West Wind) Limited</c:v>
                </c:pt>
                <c:pt idx="21">
                  <c:v>Mercury SPV Limited</c:v>
                </c:pt>
                <c:pt idx="22">
                  <c:v>Waverley Wind Farm</c:v>
                </c:pt>
                <c:pt idx="23">
                  <c:v>Tararua Wind Power</c:v>
                </c:pt>
                <c:pt idx="24">
                  <c:v>MEL (Te Apiti) Limited</c:v>
                </c:pt>
                <c:pt idx="25">
                  <c:v>Southern Generation GP Limited</c:v>
                </c:pt>
                <c:pt idx="26">
                  <c:v>Southdown Cogeneration Ltd</c:v>
                </c:pt>
                <c:pt idx="27">
                  <c:v>Southpark Utilities Limited</c:v>
                </c:pt>
                <c:pt idx="28">
                  <c:v>GTL Energy New Zealand Ltd</c:v>
                </c:pt>
              </c:strCache>
            </c:strRef>
          </c:cat>
          <c:val>
            <c:numRef>
              <c:f>'chart input figures'!$H$83:$H$111</c:f>
              <c:numCache>
                <c:formatCode>"$"#.0"M"</c:formatCode>
                <c:ptCount val="29"/>
                <c:pt idx="0">
                  <c:v>-1.6546203670434159</c:v>
                </c:pt>
                <c:pt idx="1">
                  <c:v>5.8522827023071454E-2</c:v>
                </c:pt>
                <c:pt idx="2">
                  <c:v>6.4707150347706424E-2</c:v>
                </c:pt>
                <c:pt idx="3">
                  <c:v>-4.1907213617169798</c:v>
                </c:pt>
                <c:pt idx="4">
                  <c:v>-0.85773500367052269</c:v>
                </c:pt>
                <c:pt idx="5">
                  <c:v>4.1779941375084631E-2</c:v>
                </c:pt>
                <c:pt idx="6">
                  <c:v>3.1958439706014932E-2</c:v>
                </c:pt>
                <c:pt idx="7">
                  <c:v>2.4427254171110437E-2</c:v>
                </c:pt>
                <c:pt idx="8">
                  <c:v>1.9413613259202909E-2</c:v>
                </c:pt>
                <c:pt idx="9">
                  <c:v>1.813131084997718E-2</c:v>
                </c:pt>
                <c:pt idx="10">
                  <c:v>2.049115844562753E-2</c:v>
                </c:pt>
                <c:pt idx="11">
                  <c:v>1.720728896411584E-2</c:v>
                </c:pt>
                <c:pt idx="12">
                  <c:v>1.4076605908077269E-2</c:v>
                </c:pt>
                <c:pt idx="13">
                  <c:v>1.2699586122387177E-2</c:v>
                </c:pt>
                <c:pt idx="14">
                  <c:v>1.5084815551838101E-2</c:v>
                </c:pt>
                <c:pt idx="15">
                  <c:v>-0.93839354294988475</c:v>
                </c:pt>
                <c:pt idx="16">
                  <c:v>1.0405105199473654E-2</c:v>
                </c:pt>
                <c:pt idx="17">
                  <c:v>1.1713993797656936E-2</c:v>
                </c:pt>
                <c:pt idx="18">
                  <c:v>7.0069929727375451E-3</c:v>
                </c:pt>
                <c:pt idx="19">
                  <c:v>1.0562067876993597E-2</c:v>
                </c:pt>
                <c:pt idx="20">
                  <c:v>6.1352978406141491E-3</c:v>
                </c:pt>
                <c:pt idx="21">
                  <c:v>6.1254021452286211E-3</c:v>
                </c:pt>
                <c:pt idx="22">
                  <c:v>3.5870392442922945E-3</c:v>
                </c:pt>
                <c:pt idx="23">
                  <c:v>3.4891465660371757E-3</c:v>
                </c:pt>
                <c:pt idx="24">
                  <c:v>2.3056043085063205E-3</c:v>
                </c:pt>
                <c:pt idx="25">
                  <c:v>0</c:v>
                </c:pt>
                <c:pt idx="26">
                  <c:v>1.8310384328275738E-3</c:v>
                </c:pt>
                <c:pt idx="27">
                  <c:v>1.5299753652645836E-4</c:v>
                </c:pt>
                <c:pt idx="28">
                  <c:v>-1.1834701821822313E-2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 input figures'!$I$83:$I$111</c15:f>
                <c15:dlblRangeCache>
                  <c:ptCount val="29"/>
                  <c:pt idx="0">
                    <c:v>$4.2M</c:v>
                  </c:pt>
                  <c:pt idx="1">
                    <c:v>$4.1M</c:v>
                  </c:pt>
                  <c:pt idx="2">
                    <c:v>$4.0M</c:v>
                  </c:pt>
                  <c:pt idx="3">
                    <c:v>$3.8M</c:v>
                  </c:pt>
                  <c:pt idx="4">
                    <c:v>$3.5M</c:v>
                  </c:pt>
                  <c:pt idx="5">
                    <c:v>$3.5M</c:v>
                  </c:pt>
                  <c:pt idx="6">
                    <c:v>$2.5M</c:v>
                  </c:pt>
                  <c:pt idx="7">
                    <c:v>$2.2M</c:v>
                  </c:pt>
                  <c:pt idx="8">
                    <c:v>$2.0M</c:v>
                  </c:pt>
                  <c:pt idx="9">
                    <c:v>$1.7M</c:v>
                  </c:pt>
                  <c:pt idx="10">
                    <c:v>$1.6M</c:v>
                  </c:pt>
                  <c:pt idx="11">
                    <c:v>$1.4M</c:v>
                  </c:pt>
                  <c:pt idx="12">
                    <c:v>$1.1M</c:v>
                  </c:pt>
                  <c:pt idx="13">
                    <c:v>$1.0M</c:v>
                  </c:pt>
                  <c:pt idx="14">
                    <c:v>$.9M</c:v>
                  </c:pt>
                  <c:pt idx="15">
                    <c:v>$.9M</c:v>
                  </c:pt>
                  <c:pt idx="16">
                    <c:v>$.9M</c:v>
                  </c:pt>
                  <c:pt idx="17">
                    <c:v>$.8M</c:v>
                  </c:pt>
                  <c:pt idx="18">
                    <c:v>$.7M</c:v>
                  </c:pt>
                  <c:pt idx="19">
                    <c:v>$.7M</c:v>
                  </c:pt>
                  <c:pt idx="20">
                    <c:v>$.6M</c:v>
                  </c:pt>
                  <c:pt idx="21">
                    <c:v>$.6M</c:v>
                  </c:pt>
                  <c:pt idx="22">
                    <c:v>$.4M</c:v>
                  </c:pt>
                  <c:pt idx="23">
                    <c:v>$.3M</c:v>
                  </c:pt>
                  <c:pt idx="24">
                    <c:v>$.3M</c:v>
                  </c:pt>
                  <c:pt idx="25">
                    <c:v>$.2M</c:v>
                  </c:pt>
                  <c:pt idx="26">
                    <c:v>$.2M</c:v>
                  </c:pt>
                  <c:pt idx="27">
                    <c:v>$.0M</c:v>
                  </c:pt>
                  <c:pt idx="28">
                    <c:v>$.0M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5189-4F2E-A408-3E6F717607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7896255"/>
        <c:axId val="228594511"/>
      </c:barChart>
      <c:catAx>
        <c:axId val="22789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BCBCB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94511"/>
        <c:crossesAt val="-6"/>
        <c:auto val="1"/>
        <c:lblAlgn val="ctr"/>
        <c:lblOffset val="100"/>
        <c:noMultiLvlLbl val="0"/>
      </c:catAx>
      <c:valAx>
        <c:axId val="228594511"/>
        <c:scaling>
          <c:orientation val="minMax"/>
          <c:max val="9"/>
          <c:min val="-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.0&quot;M&quot;" sourceLinked="1"/>
        <c:majorTickMark val="none"/>
        <c:minorTickMark val="none"/>
        <c:tickLblPos val="nextTo"/>
        <c:spPr>
          <a:noFill/>
          <a:ln>
            <a:solidFill>
              <a:srgbClr val="BCBCB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896255"/>
        <c:crosses val="autoZero"/>
        <c:crossBetween val="between"/>
      </c:valAx>
      <c:spPr>
        <a:noFill/>
        <a:ln>
          <a:solidFill>
            <a:srgbClr val="BCBCBC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CBCBC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050" b="1"/>
              <a:t>How much</a:t>
            </a:r>
            <a:r>
              <a:rPr lang="en-NZ" sz="1050" b="1" baseline="0"/>
              <a:t> more/less would each customer pay under the new TPM compared to the status quo ($M)?</a:t>
            </a:r>
            <a:endParaRPr lang="en-NZ" sz="1050" b="1"/>
          </a:p>
        </c:rich>
      </c:tx>
      <c:layout>
        <c:manualLayout>
          <c:xMode val="edge"/>
          <c:yMode val="edge"/>
          <c:x val="0.10502497035020313"/>
          <c:y val="8.46560752510296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003575962429"/>
          <c:y val="5.0253681081603802E-2"/>
          <c:w val="0.80809529011575987"/>
          <c:h val="0.8792419732182233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figures'!$C$121:$C$176</c:f>
              <c:strCache>
                <c:ptCount val="56"/>
                <c:pt idx="0">
                  <c:v>Meridian Energy Limited</c:v>
                </c:pt>
                <c:pt idx="1">
                  <c:v>NZ Aluminium Smelters Limited</c:v>
                </c:pt>
                <c:pt idx="2">
                  <c:v>Powerco Limited</c:v>
                </c:pt>
                <c:pt idx="3">
                  <c:v>Wellington Electricity Lines Limited</c:v>
                </c:pt>
                <c:pt idx="4">
                  <c:v>Orion New Zealand Limited</c:v>
                </c:pt>
                <c:pt idx="5">
                  <c:v>Unison Networks Limited</c:v>
                </c:pt>
                <c:pt idx="6">
                  <c:v>Trustpower Limited</c:v>
                </c:pt>
                <c:pt idx="7">
                  <c:v>Powernet Ltd</c:v>
                </c:pt>
                <c:pt idx="8">
                  <c:v>Eastland Network Limited</c:v>
                </c:pt>
                <c:pt idx="9">
                  <c:v>Waipa Networks Limited</c:v>
                </c:pt>
                <c:pt idx="10">
                  <c:v>Marlborough Lines Limited</c:v>
                </c:pt>
                <c:pt idx="11">
                  <c:v>Network Tasman Limited</c:v>
                </c:pt>
                <c:pt idx="12">
                  <c:v>Centralines Limited</c:v>
                </c:pt>
                <c:pt idx="13">
                  <c:v>Scanpower Limited</c:v>
                </c:pt>
                <c:pt idx="14">
                  <c:v>Mainpower New Zealand Limited</c:v>
                </c:pt>
                <c:pt idx="15">
                  <c:v>Beach Energy Resources NZ (Holdings) Ltd</c:v>
                </c:pt>
                <c:pt idx="16">
                  <c:v>OMV New Zealand Production Ltd</c:v>
                </c:pt>
                <c:pt idx="17">
                  <c:v>Nelson Electricity Ltd</c:v>
                </c:pt>
                <c:pt idx="18">
                  <c:v>Southern Generation GP Limited</c:v>
                </c:pt>
                <c:pt idx="19">
                  <c:v>Southpark Utilities Limited</c:v>
                </c:pt>
                <c:pt idx="20">
                  <c:v>GTL Energy New Zealand Ltd</c:v>
                </c:pt>
                <c:pt idx="21">
                  <c:v>Daiken Southland Limited</c:v>
                </c:pt>
                <c:pt idx="22">
                  <c:v>WEL Networks Limited</c:v>
                </c:pt>
                <c:pt idx="23">
                  <c:v>Southdown Cogeneration Ltd</c:v>
                </c:pt>
                <c:pt idx="24">
                  <c:v>Methanex New Zealand Ltd</c:v>
                </c:pt>
                <c:pt idx="25">
                  <c:v>Winstone Pulp International</c:v>
                </c:pt>
                <c:pt idx="26">
                  <c:v>MEL (Te Apiti) Limited</c:v>
                </c:pt>
                <c:pt idx="27">
                  <c:v>Tararua Wind Power</c:v>
                </c:pt>
                <c:pt idx="28">
                  <c:v>Waverley Wind Farm</c:v>
                </c:pt>
                <c:pt idx="29">
                  <c:v>Alpine Energy Ltd</c:v>
                </c:pt>
                <c:pt idx="30">
                  <c:v>Counties Power Ltd</c:v>
                </c:pt>
                <c:pt idx="31">
                  <c:v>Nova Energy Limited</c:v>
                </c:pt>
                <c:pt idx="32">
                  <c:v>Mercury SPV Limited</c:v>
                </c:pt>
                <c:pt idx="33">
                  <c:v>MEL (West Wind) Limited</c:v>
                </c:pt>
                <c:pt idx="34">
                  <c:v>KiwiRail Holdings Limited</c:v>
                </c:pt>
                <c:pt idx="35">
                  <c:v>Whareroa Cogeneration Limited</c:v>
                </c:pt>
                <c:pt idx="36">
                  <c:v>Todd Generation Taranaki Limited</c:v>
                </c:pt>
                <c:pt idx="37">
                  <c:v>Top Energy Ltd</c:v>
                </c:pt>
                <c:pt idx="38">
                  <c:v>Network Waitaki Limited</c:v>
                </c:pt>
                <c:pt idx="39">
                  <c:v>Buller Electricity Ltd</c:v>
                </c:pt>
                <c:pt idx="40">
                  <c:v>Ngatamariki Geothermal Ltd</c:v>
                </c:pt>
                <c:pt idx="41">
                  <c:v>The Lines Company Ltd</c:v>
                </c:pt>
                <c:pt idx="42">
                  <c:v>Pan Pac Forest Product Limited</c:v>
                </c:pt>
                <c:pt idx="43">
                  <c:v>Electra Limited</c:v>
                </c:pt>
                <c:pt idx="44">
                  <c:v>Northpower Limited</c:v>
                </c:pt>
                <c:pt idx="45">
                  <c:v>Westpower Limited</c:v>
                </c:pt>
                <c:pt idx="46">
                  <c:v>Nga Awa Purua Joint Venture</c:v>
                </c:pt>
                <c:pt idx="47">
                  <c:v>Norske Skog Tasman Limited</c:v>
                </c:pt>
                <c:pt idx="48">
                  <c:v>Aurora Energy Limited</c:v>
                </c:pt>
                <c:pt idx="49">
                  <c:v>Horizon Energy Distribution Ltd</c:v>
                </c:pt>
                <c:pt idx="50">
                  <c:v>Genesis Energy Ltd</c:v>
                </c:pt>
                <c:pt idx="51">
                  <c:v>Contact Energy Limited</c:v>
                </c:pt>
                <c:pt idx="52">
                  <c:v>EA Networks</c:v>
                </c:pt>
                <c:pt idx="53">
                  <c:v>New Zealand Steel Limited</c:v>
                </c:pt>
                <c:pt idx="54">
                  <c:v>Vector Limited</c:v>
                </c:pt>
                <c:pt idx="55">
                  <c:v>Mercury NZ Limited</c:v>
                </c:pt>
              </c:strCache>
            </c:strRef>
          </c:cat>
          <c:val>
            <c:numRef>
              <c:f>'chart input figures'!$D$121:$D$176</c:f>
              <c:numCache>
                <c:formatCode>"$"0.0"M"</c:formatCode>
                <c:ptCount val="56"/>
                <c:pt idx="0">
                  <c:v>-14.311012074044001</c:v>
                </c:pt>
                <c:pt idx="1">
                  <c:v>-13.618890460927624</c:v>
                </c:pt>
                <c:pt idx="2">
                  <c:v>-10.924427139805431</c:v>
                </c:pt>
                <c:pt idx="3">
                  <c:v>-8.1056127986998021</c:v>
                </c:pt>
                <c:pt idx="4">
                  <c:v>-8.0988794669728676</c:v>
                </c:pt>
                <c:pt idx="5">
                  <c:v>-2.8575479108544144</c:v>
                </c:pt>
                <c:pt idx="6">
                  <c:v>-2.5095334379019478</c:v>
                </c:pt>
                <c:pt idx="7">
                  <c:v>-2.000892014003508</c:v>
                </c:pt>
                <c:pt idx="8">
                  <c:v>-1.4866567263148207</c:v>
                </c:pt>
                <c:pt idx="9">
                  <c:v>-1.3985275167091507</c:v>
                </c:pt>
                <c:pt idx="10">
                  <c:v>-1.2091863792993678</c:v>
                </c:pt>
                <c:pt idx="11">
                  <c:v>-1.1092007808494859</c:v>
                </c:pt>
                <c:pt idx="12">
                  <c:v>-0.45127706276598145</c:v>
                </c:pt>
                <c:pt idx="13">
                  <c:v>-0.21475345508104615</c:v>
                </c:pt>
                <c:pt idx="14">
                  <c:v>-0.19507599696413003</c:v>
                </c:pt>
                <c:pt idx="15">
                  <c:v>-0.18271684172491776</c:v>
                </c:pt>
                <c:pt idx="16">
                  <c:v>-0.14654961985211767</c:v>
                </c:pt>
                <c:pt idx="17">
                  <c:v>-9.9878215784314106E-2</c:v>
                </c:pt>
                <c:pt idx="18">
                  <c:v>-1.2117770825721214E-2</c:v>
                </c:pt>
                <c:pt idx="19">
                  <c:v>4.1310501817603817E-3</c:v>
                </c:pt>
                <c:pt idx="20">
                  <c:v>4.3518167438794907E-3</c:v>
                </c:pt>
                <c:pt idx="21">
                  <c:v>5.379091561602023E-2</c:v>
                </c:pt>
                <c:pt idx="22">
                  <c:v>5.9173710684291336E-2</c:v>
                </c:pt>
                <c:pt idx="23">
                  <c:v>9.0997197630110618E-2</c:v>
                </c:pt>
                <c:pt idx="24">
                  <c:v>0.10854608663485865</c:v>
                </c:pt>
                <c:pt idx="25">
                  <c:v>0.17782842944411259</c:v>
                </c:pt>
                <c:pt idx="26">
                  <c:v>0.19283969409562149</c:v>
                </c:pt>
                <c:pt idx="27">
                  <c:v>0.27558043251352149</c:v>
                </c:pt>
                <c:pt idx="28">
                  <c:v>0.28916134968680629</c:v>
                </c:pt>
                <c:pt idx="29">
                  <c:v>0.30692485441888451</c:v>
                </c:pt>
                <c:pt idx="30">
                  <c:v>0.34459817410549043</c:v>
                </c:pt>
                <c:pt idx="31">
                  <c:v>0.43565170151693006</c:v>
                </c:pt>
                <c:pt idx="32">
                  <c:v>0.49378967931234791</c:v>
                </c:pt>
                <c:pt idx="33">
                  <c:v>0.5088774620373937</c:v>
                </c:pt>
                <c:pt idx="34">
                  <c:v>0.69294399242465543</c:v>
                </c:pt>
                <c:pt idx="35">
                  <c:v>0.71393893544192222</c:v>
                </c:pt>
                <c:pt idx="36">
                  <c:v>0.91341278160116735</c:v>
                </c:pt>
                <c:pt idx="37">
                  <c:v>0.9495794680760774</c:v>
                </c:pt>
                <c:pt idx="38">
                  <c:v>1.0476897627470922</c:v>
                </c:pt>
                <c:pt idx="39">
                  <c:v>1.0855926740413127</c:v>
                </c:pt>
                <c:pt idx="40">
                  <c:v>1.1136572732378769</c:v>
                </c:pt>
                <c:pt idx="41">
                  <c:v>1.3487547536371221</c:v>
                </c:pt>
                <c:pt idx="42">
                  <c:v>1.4241875004843121</c:v>
                </c:pt>
                <c:pt idx="43">
                  <c:v>1.5100831164914492</c:v>
                </c:pt>
                <c:pt idx="44">
                  <c:v>1.916135789046276</c:v>
                </c:pt>
                <c:pt idx="45">
                  <c:v>2.0146400739554613</c:v>
                </c:pt>
                <c:pt idx="46">
                  <c:v>2.038431019990103</c:v>
                </c:pt>
                <c:pt idx="47">
                  <c:v>2.6571053889958338</c:v>
                </c:pt>
                <c:pt idx="48">
                  <c:v>3.2586060106861332</c:v>
                </c:pt>
                <c:pt idx="49">
                  <c:v>4.1992301794579481</c:v>
                </c:pt>
                <c:pt idx="50">
                  <c:v>4.2708081242756766</c:v>
                </c:pt>
                <c:pt idx="51">
                  <c:v>5.2560853137558325</c:v>
                </c:pt>
                <c:pt idx="52">
                  <c:v>6.0973127563728928</c:v>
                </c:pt>
                <c:pt idx="53">
                  <c:v>6.8473367139413277</c:v>
                </c:pt>
                <c:pt idx="54">
                  <c:v>7.7800521353881322</c:v>
                </c:pt>
                <c:pt idx="55">
                  <c:v>8.629529036889938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9-4695-8EC8-B998B995B617}"/>
            </c:ext>
          </c:extLst>
        </c:ser>
        <c:ser>
          <c:idx val="1"/>
          <c:order val="1"/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EDF5658-6205-4FB5-A05A-74876CF26976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689-4695-8EC8-B998B995B61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B75FD4B-BB8B-4538-A0B2-B436AC06149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689-4695-8EC8-B998B995B61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BB68457-061C-401F-ACA8-27C57513906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689-4695-8EC8-B998B995B61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AF75AF4-33D1-4421-A33A-B9182B38FC0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689-4695-8EC8-B998B995B61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B337938-9870-4123-8BD9-891161F9A19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689-4695-8EC8-B998B995B61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45804E1-FE0C-4B13-AC3D-D40E8446FC19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689-4695-8EC8-B998B995B61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6FEC736-96AC-416D-A694-4D4447170771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689-4695-8EC8-B998B995B61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39B014D-26F7-4BB1-AD97-E8037F32BBE7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689-4695-8EC8-B998B995B61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56B5BF2-2F7C-4884-BA81-E8924387859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689-4695-8EC8-B998B995B61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D220B82-12A1-4B19-8F7F-CB714AFC30FF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689-4695-8EC8-B998B995B61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B8C36BF-1E48-458E-95F6-5E954F70CCD4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689-4695-8EC8-B998B995B61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E1CA34F-436C-47AC-AC55-F639D55C91F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689-4695-8EC8-B998B995B61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B2C0AC5-FD7A-4C16-935C-8F0E115AA357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689-4695-8EC8-B998B995B61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F96C64C-EAAD-4EB8-A7B2-98B7BE716B2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689-4695-8EC8-B998B995B61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3692252-4514-48FA-BEAD-A4ED695E3011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689-4695-8EC8-B998B995B61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08309BD-C0F2-4E24-A38A-A724C023A327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689-4695-8EC8-B998B995B61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8C74C4F-F73C-4434-8A75-18109348A672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689-4695-8EC8-B998B995B61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D9150BB-FF68-464B-8AD4-A6D0974685D3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689-4695-8EC8-B998B995B61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4292169-CC45-4FD7-A3B5-BC3FFA8C11B1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689-4695-8EC8-B998B995B61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B070BB0-B402-4D50-9151-173AC2742616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689-4695-8EC8-B998B995B61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1D9B486-3E6C-41CE-A874-9B7323296F84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689-4695-8EC8-B998B995B61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6A4974DE-1E78-4AF3-A3E8-CD24CBD9A15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689-4695-8EC8-B998B995B61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ED9797C-BBDC-416D-8031-A0A59440CD70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689-4695-8EC8-B998B995B61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AF47DC2-3029-4423-8395-E2E7FD141402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689-4695-8EC8-B998B995B61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D68EBB1-499F-4337-87EE-B5F30D4F0B9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689-4695-8EC8-B998B995B61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5AB22E2-94F9-4FB9-AA7E-CCEE3DE74CB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689-4695-8EC8-B998B995B61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EA7DA18-F0E2-4CFC-933B-5E7D6341F817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689-4695-8EC8-B998B995B61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62BDEB3-0E29-4A51-9A89-05251C9EE806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689-4695-8EC8-B998B995B61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3B05A51-DCA8-4018-A219-AA626CD69750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689-4695-8EC8-B998B995B61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61467E5C-E9E1-40FB-8490-DAE01ADA44D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689-4695-8EC8-B998B995B61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EE49062-4966-44FF-B87A-BB1389AAD510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689-4695-8EC8-B998B995B61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F6064F8-5E56-4D35-A519-C4233F104A9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689-4695-8EC8-B998B995B61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C19E632A-977E-42B2-B5F2-746B3B34258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689-4695-8EC8-B998B995B61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5A65B19A-5F25-420C-9DA1-51396B0B965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689-4695-8EC8-B998B995B61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D7AFA68-AEBF-4088-B59B-A51E91C4A75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689-4695-8EC8-B998B995B61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FF85249-59D0-4256-A8FD-B04A73708E7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689-4695-8EC8-B998B995B61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6FC478C9-55AE-4F59-926E-A79C14F7A67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689-4695-8EC8-B998B995B61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D20D6927-964D-4ABC-BA74-467E103474F2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689-4695-8EC8-B998B995B61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8A32553-0F8D-4987-8314-B00A7658CAE5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689-4695-8EC8-B998B995B61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49DE2FF8-E3D1-42D5-8DA8-F285B29D0841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689-4695-8EC8-B998B995B61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8BDAEC0-D16E-4335-9908-3271160CC8B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689-4695-8EC8-B998B995B61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932E7DA9-A9B9-411A-8639-0700D70E55FF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689-4695-8EC8-B998B995B61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2C7813C6-0AF0-40F6-8BB3-AFCAA2B184B4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689-4695-8EC8-B998B995B61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4EB621E8-C4FE-4FC2-A54E-4C872C998E4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689-4695-8EC8-B998B995B61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3806D4AD-0711-4AD6-98BF-C1953A5B5446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689-4695-8EC8-B998B995B61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E2D25B8A-0A15-48FC-825C-CC4F1D204052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689-4695-8EC8-B998B995B61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26600463-0FF1-40B1-96AC-466B5E3BBF8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689-4695-8EC8-B998B995B61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557B733D-827D-4391-93E7-D3D2CB02C04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689-4695-8EC8-B998B995B61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78FC0EE6-FE78-4215-A9CB-B29B71B847A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689-4695-8EC8-B998B995B61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A1B965B4-4561-43A7-B1EB-F8453BD7C3C6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A689-4695-8EC8-B998B995B61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433F231B-37FC-4BB7-A756-28FAD65EC3A5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A689-4695-8EC8-B998B995B61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6BD926F4-BF3E-4998-9B39-9388D3EBDD21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A689-4695-8EC8-B998B995B617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0E913610-2BFB-4779-907E-1479619BD3F0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A689-4695-8EC8-B998B995B61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CE1C9E88-B72B-49B5-A507-EAEF75A8E96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A689-4695-8EC8-B998B995B61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4DE58A6C-9A8C-4C95-9F8D-FA7B6754F00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A689-4695-8EC8-B998B995B61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2B732AE8-EEDE-4762-BC3C-8E499B21DE00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A689-4695-8EC8-B998B995B6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'chart input figures'!$C$121:$C$176</c:f>
              <c:strCache>
                <c:ptCount val="56"/>
                <c:pt idx="0">
                  <c:v>Meridian Energy Limited</c:v>
                </c:pt>
                <c:pt idx="1">
                  <c:v>NZ Aluminium Smelters Limited</c:v>
                </c:pt>
                <c:pt idx="2">
                  <c:v>Powerco Limited</c:v>
                </c:pt>
                <c:pt idx="3">
                  <c:v>Wellington Electricity Lines Limited</c:v>
                </c:pt>
                <c:pt idx="4">
                  <c:v>Orion New Zealand Limited</c:v>
                </c:pt>
                <c:pt idx="5">
                  <c:v>Unison Networks Limited</c:v>
                </c:pt>
                <c:pt idx="6">
                  <c:v>Trustpower Limited</c:v>
                </c:pt>
                <c:pt idx="7">
                  <c:v>Powernet Ltd</c:v>
                </c:pt>
                <c:pt idx="8">
                  <c:v>Eastland Network Limited</c:v>
                </c:pt>
                <c:pt idx="9">
                  <c:v>Waipa Networks Limited</c:v>
                </c:pt>
                <c:pt idx="10">
                  <c:v>Marlborough Lines Limited</c:v>
                </c:pt>
                <c:pt idx="11">
                  <c:v>Network Tasman Limited</c:v>
                </c:pt>
                <c:pt idx="12">
                  <c:v>Centralines Limited</c:v>
                </c:pt>
                <c:pt idx="13">
                  <c:v>Scanpower Limited</c:v>
                </c:pt>
                <c:pt idx="14">
                  <c:v>Mainpower New Zealand Limited</c:v>
                </c:pt>
                <c:pt idx="15">
                  <c:v>Beach Energy Resources NZ (Holdings) Ltd</c:v>
                </c:pt>
                <c:pt idx="16">
                  <c:v>OMV New Zealand Production Ltd</c:v>
                </c:pt>
                <c:pt idx="17">
                  <c:v>Nelson Electricity Ltd</c:v>
                </c:pt>
                <c:pt idx="18">
                  <c:v>Southern Generation GP Limited</c:v>
                </c:pt>
                <c:pt idx="19">
                  <c:v>Southpark Utilities Limited</c:v>
                </c:pt>
                <c:pt idx="20">
                  <c:v>GTL Energy New Zealand Ltd</c:v>
                </c:pt>
                <c:pt idx="21">
                  <c:v>Daiken Southland Limited</c:v>
                </c:pt>
                <c:pt idx="22">
                  <c:v>WEL Networks Limited</c:v>
                </c:pt>
                <c:pt idx="23">
                  <c:v>Southdown Cogeneration Ltd</c:v>
                </c:pt>
                <c:pt idx="24">
                  <c:v>Methanex New Zealand Ltd</c:v>
                </c:pt>
                <c:pt idx="25">
                  <c:v>Winstone Pulp International</c:v>
                </c:pt>
                <c:pt idx="26">
                  <c:v>MEL (Te Apiti) Limited</c:v>
                </c:pt>
                <c:pt idx="27">
                  <c:v>Tararua Wind Power</c:v>
                </c:pt>
                <c:pt idx="28">
                  <c:v>Waverley Wind Farm</c:v>
                </c:pt>
                <c:pt idx="29">
                  <c:v>Alpine Energy Ltd</c:v>
                </c:pt>
                <c:pt idx="30">
                  <c:v>Counties Power Ltd</c:v>
                </c:pt>
                <c:pt idx="31">
                  <c:v>Nova Energy Limited</c:v>
                </c:pt>
                <c:pt idx="32">
                  <c:v>Mercury SPV Limited</c:v>
                </c:pt>
                <c:pt idx="33">
                  <c:v>MEL (West Wind) Limited</c:v>
                </c:pt>
                <c:pt idx="34">
                  <c:v>KiwiRail Holdings Limited</c:v>
                </c:pt>
                <c:pt idx="35">
                  <c:v>Whareroa Cogeneration Limited</c:v>
                </c:pt>
                <c:pt idx="36">
                  <c:v>Todd Generation Taranaki Limited</c:v>
                </c:pt>
                <c:pt idx="37">
                  <c:v>Top Energy Ltd</c:v>
                </c:pt>
                <c:pt idx="38">
                  <c:v>Network Waitaki Limited</c:v>
                </c:pt>
                <c:pt idx="39">
                  <c:v>Buller Electricity Ltd</c:v>
                </c:pt>
                <c:pt idx="40">
                  <c:v>Ngatamariki Geothermal Ltd</c:v>
                </c:pt>
                <c:pt idx="41">
                  <c:v>The Lines Company Ltd</c:v>
                </c:pt>
                <c:pt idx="42">
                  <c:v>Pan Pac Forest Product Limited</c:v>
                </c:pt>
                <c:pt idx="43">
                  <c:v>Electra Limited</c:v>
                </c:pt>
                <c:pt idx="44">
                  <c:v>Northpower Limited</c:v>
                </c:pt>
                <c:pt idx="45">
                  <c:v>Westpower Limited</c:v>
                </c:pt>
                <c:pt idx="46">
                  <c:v>Nga Awa Purua Joint Venture</c:v>
                </c:pt>
                <c:pt idx="47">
                  <c:v>Norske Skog Tasman Limited</c:v>
                </c:pt>
                <c:pt idx="48">
                  <c:v>Aurora Energy Limited</c:v>
                </c:pt>
                <c:pt idx="49">
                  <c:v>Horizon Energy Distribution Ltd</c:v>
                </c:pt>
                <c:pt idx="50">
                  <c:v>Genesis Energy Ltd</c:v>
                </c:pt>
                <c:pt idx="51">
                  <c:v>Contact Energy Limited</c:v>
                </c:pt>
                <c:pt idx="52">
                  <c:v>EA Networks</c:v>
                </c:pt>
                <c:pt idx="53">
                  <c:v>New Zealand Steel Limited</c:v>
                </c:pt>
                <c:pt idx="54">
                  <c:v>Vector Limited</c:v>
                </c:pt>
                <c:pt idx="55">
                  <c:v>Mercury NZ Limited</c:v>
                </c:pt>
              </c:strCache>
            </c:strRef>
          </c:cat>
          <c:val>
            <c:numRef>
              <c:f>'chart input figures'!$E$121:$E$176</c:f>
              <c:numCache>
                <c:formatCode>General</c:formatCode>
                <c:ptCount val="56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 input figures'!$D$121:$D$177</c15:f>
                <c15:dlblRangeCache>
                  <c:ptCount val="57"/>
                  <c:pt idx="0">
                    <c:v>-$14.3M</c:v>
                  </c:pt>
                  <c:pt idx="1">
                    <c:v>-$13.6M</c:v>
                  </c:pt>
                  <c:pt idx="2">
                    <c:v>-$10.9M</c:v>
                  </c:pt>
                  <c:pt idx="3">
                    <c:v>-$8.1M</c:v>
                  </c:pt>
                  <c:pt idx="4">
                    <c:v>-$8.1M</c:v>
                  </c:pt>
                  <c:pt idx="5">
                    <c:v>-$2.9M</c:v>
                  </c:pt>
                  <c:pt idx="6">
                    <c:v>-$2.5M</c:v>
                  </c:pt>
                  <c:pt idx="7">
                    <c:v>-$2.0M</c:v>
                  </c:pt>
                  <c:pt idx="8">
                    <c:v>-$1.5M</c:v>
                  </c:pt>
                  <c:pt idx="9">
                    <c:v>-$1.4M</c:v>
                  </c:pt>
                  <c:pt idx="10">
                    <c:v>-$1.2M</c:v>
                  </c:pt>
                  <c:pt idx="11">
                    <c:v>-$1.1M</c:v>
                  </c:pt>
                  <c:pt idx="12">
                    <c:v>-$0.5M</c:v>
                  </c:pt>
                  <c:pt idx="13">
                    <c:v>-$0.2M</c:v>
                  </c:pt>
                  <c:pt idx="14">
                    <c:v>-$0.2M</c:v>
                  </c:pt>
                  <c:pt idx="15">
                    <c:v>-$0.2M</c:v>
                  </c:pt>
                  <c:pt idx="16">
                    <c:v>-$0.1M</c:v>
                  </c:pt>
                  <c:pt idx="17">
                    <c:v>-$0.1M</c:v>
                  </c:pt>
                  <c:pt idx="18">
                    <c:v>$0.0M</c:v>
                  </c:pt>
                  <c:pt idx="19">
                    <c:v>$0.0M</c:v>
                  </c:pt>
                  <c:pt idx="20">
                    <c:v>$0.0M</c:v>
                  </c:pt>
                  <c:pt idx="21">
                    <c:v>$0.1M</c:v>
                  </c:pt>
                  <c:pt idx="22">
                    <c:v>$0.1M</c:v>
                  </c:pt>
                  <c:pt idx="23">
                    <c:v>$0.1M</c:v>
                  </c:pt>
                  <c:pt idx="24">
                    <c:v>$0.1M</c:v>
                  </c:pt>
                  <c:pt idx="25">
                    <c:v>$0.2M</c:v>
                  </c:pt>
                  <c:pt idx="26">
                    <c:v>$0.2M</c:v>
                  </c:pt>
                  <c:pt idx="27">
                    <c:v>$0.3M</c:v>
                  </c:pt>
                  <c:pt idx="28">
                    <c:v>$0.3M</c:v>
                  </c:pt>
                  <c:pt idx="29">
                    <c:v>$0.3M</c:v>
                  </c:pt>
                  <c:pt idx="30">
                    <c:v>$0.3M</c:v>
                  </c:pt>
                  <c:pt idx="31">
                    <c:v>$0.4M</c:v>
                  </c:pt>
                  <c:pt idx="32">
                    <c:v>$0.5M</c:v>
                  </c:pt>
                  <c:pt idx="33">
                    <c:v>$0.5M</c:v>
                  </c:pt>
                  <c:pt idx="34">
                    <c:v>$0.7M</c:v>
                  </c:pt>
                  <c:pt idx="35">
                    <c:v>$0.7M</c:v>
                  </c:pt>
                  <c:pt idx="36">
                    <c:v>$0.9M</c:v>
                  </c:pt>
                  <c:pt idx="37">
                    <c:v>$0.9M</c:v>
                  </c:pt>
                  <c:pt idx="38">
                    <c:v>$1.0M</c:v>
                  </c:pt>
                  <c:pt idx="39">
                    <c:v>$1.1M</c:v>
                  </c:pt>
                  <c:pt idx="40">
                    <c:v>$1.1M</c:v>
                  </c:pt>
                  <c:pt idx="41">
                    <c:v>$1.3M</c:v>
                  </c:pt>
                  <c:pt idx="42">
                    <c:v>$1.4M</c:v>
                  </c:pt>
                  <c:pt idx="43">
                    <c:v>$1.5M</c:v>
                  </c:pt>
                  <c:pt idx="44">
                    <c:v>$1.9M</c:v>
                  </c:pt>
                  <c:pt idx="45">
                    <c:v>$2.0M</c:v>
                  </c:pt>
                  <c:pt idx="46">
                    <c:v>$2.0M</c:v>
                  </c:pt>
                  <c:pt idx="47">
                    <c:v>$2.7M</c:v>
                  </c:pt>
                  <c:pt idx="48">
                    <c:v>$3.3M</c:v>
                  </c:pt>
                  <c:pt idx="49">
                    <c:v>$4.2M</c:v>
                  </c:pt>
                  <c:pt idx="50">
                    <c:v>$4.3M</c:v>
                  </c:pt>
                  <c:pt idx="51">
                    <c:v>$5.3M</c:v>
                  </c:pt>
                  <c:pt idx="52">
                    <c:v>$6.1M</c:v>
                  </c:pt>
                  <c:pt idx="53">
                    <c:v>$6.8M</c:v>
                  </c:pt>
                  <c:pt idx="54">
                    <c:v>$7.8M</c:v>
                  </c:pt>
                  <c:pt idx="55">
                    <c:v>$8.6M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1-A689-4695-8EC8-B998B995B6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630654543"/>
        <c:axId val="690094383"/>
      </c:barChart>
      <c:catAx>
        <c:axId val="630654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shade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094383"/>
        <c:crossesAt val="-20"/>
        <c:auto val="1"/>
        <c:lblAlgn val="ctr"/>
        <c:lblOffset val="100"/>
        <c:noMultiLvlLbl val="0"/>
      </c:catAx>
      <c:valAx>
        <c:axId val="690094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900"/>
                  <a:t>Indicative</a:t>
                </a:r>
                <a:r>
                  <a:rPr lang="en-NZ" sz="900" baseline="0"/>
                  <a:t> charge - status quo charge ($M)</a:t>
                </a:r>
                <a:endParaRPr lang="en-NZ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0.0&quot;M&quot;" sourceLinked="1"/>
        <c:majorTickMark val="none"/>
        <c:minorTickMark val="none"/>
        <c:tickLblPos val="nextTo"/>
        <c:spPr>
          <a:noFill/>
          <a:ln>
            <a:solidFill>
              <a:srgbClr val="BCBCB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65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900" b="1" i="0" baseline="0">
                <a:effectLst/>
              </a:rPr>
              <a:t>How much more/less would each customer pay under the new TPM compared to the status quo (%)?</a:t>
            </a:r>
            <a:endParaRPr lang="en-NZ" sz="9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90608053530193"/>
          <c:y val="3.1352434743657481E-2"/>
          <c:w val="0.85189789698967999"/>
          <c:h val="0.882181665538993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'chart input figures'!$G$121:$G$177</c:f>
              <c:strCache>
                <c:ptCount val="56"/>
                <c:pt idx="0">
                  <c:v>Trustpower Limited</c:v>
                </c:pt>
                <c:pt idx="1">
                  <c:v>Eastland Network Limited</c:v>
                </c:pt>
                <c:pt idx="2">
                  <c:v>NZ Aluminium Smelters Limited</c:v>
                </c:pt>
                <c:pt idx="3">
                  <c:v>Beach Energy Resources NZ (Holdings) Ltd</c:v>
                </c:pt>
                <c:pt idx="4">
                  <c:v>Waipa Networks Limited</c:v>
                </c:pt>
                <c:pt idx="5">
                  <c:v>Marlborough Lines Limited</c:v>
                </c:pt>
                <c:pt idx="6">
                  <c:v>Meridian Energy Limited</c:v>
                </c:pt>
                <c:pt idx="7">
                  <c:v>Centralines Limited</c:v>
                </c:pt>
                <c:pt idx="8">
                  <c:v>Wellington Electricity Lines Limited</c:v>
                </c:pt>
                <c:pt idx="9">
                  <c:v>Orion New Zealand Limited</c:v>
                </c:pt>
                <c:pt idx="10">
                  <c:v>Powerco Limited</c:v>
                </c:pt>
                <c:pt idx="11">
                  <c:v>OMV New Zealand Production Ltd</c:v>
                </c:pt>
                <c:pt idx="12">
                  <c:v>Scanpower Limited</c:v>
                </c:pt>
                <c:pt idx="13">
                  <c:v>Nelson Electricity Ltd</c:v>
                </c:pt>
                <c:pt idx="14">
                  <c:v>Unison Networks Limited</c:v>
                </c:pt>
                <c:pt idx="15">
                  <c:v>Network Tasman Limited</c:v>
                </c:pt>
                <c:pt idx="16">
                  <c:v>Powernet Ltd</c:v>
                </c:pt>
                <c:pt idx="17">
                  <c:v>Southern Generation GP Limited</c:v>
                </c:pt>
                <c:pt idx="18">
                  <c:v>Mainpower New Zealand Limited</c:v>
                </c:pt>
                <c:pt idx="19">
                  <c:v>WEL Networks Limited</c:v>
                </c:pt>
                <c:pt idx="20">
                  <c:v>Alpine Energy Ltd</c:v>
                </c:pt>
                <c:pt idx="21">
                  <c:v>Counties Power Ltd</c:v>
                </c:pt>
                <c:pt idx="22">
                  <c:v>Vector Limited</c:v>
                </c:pt>
                <c:pt idx="23">
                  <c:v>Winstone Pulp International</c:v>
                </c:pt>
                <c:pt idx="24">
                  <c:v>Daiken Southland Limited</c:v>
                </c:pt>
                <c:pt idx="25">
                  <c:v>Southpark Utilities Limited</c:v>
                </c:pt>
                <c:pt idx="26">
                  <c:v>Northpower Limited</c:v>
                </c:pt>
                <c:pt idx="27">
                  <c:v>Methanex New Zealand Ltd</c:v>
                </c:pt>
                <c:pt idx="28">
                  <c:v>Aurora Energy Limited</c:v>
                </c:pt>
                <c:pt idx="29">
                  <c:v>Top Energy Ltd</c:v>
                </c:pt>
                <c:pt idx="30">
                  <c:v>Electra Limited</c:v>
                </c:pt>
                <c:pt idx="31">
                  <c:v>Contact Energy Limited</c:v>
                </c:pt>
                <c:pt idx="32">
                  <c:v>KiwiRail Holdings Limited</c:v>
                </c:pt>
                <c:pt idx="33">
                  <c:v>Network Waitaki Limited</c:v>
                </c:pt>
                <c:pt idx="34">
                  <c:v>The Lines Company Ltd</c:v>
                </c:pt>
                <c:pt idx="35">
                  <c:v>Genesis Energy Ltd</c:v>
                </c:pt>
                <c:pt idx="36">
                  <c:v>Pan Pac Forest Product Limited</c:v>
                </c:pt>
                <c:pt idx="37">
                  <c:v>GTL Energy New Zealand Ltd</c:v>
                </c:pt>
                <c:pt idx="38">
                  <c:v>Westpower Limited</c:v>
                </c:pt>
                <c:pt idx="39">
                  <c:v>Horizon Energy Distribution Ltd</c:v>
                </c:pt>
                <c:pt idx="40">
                  <c:v>EA Networks</c:v>
                </c:pt>
                <c:pt idx="41">
                  <c:v>Southdown Cogeneration Ltd</c:v>
                </c:pt>
                <c:pt idx="42">
                  <c:v>Nova Energy Limited</c:v>
                </c:pt>
                <c:pt idx="43">
                  <c:v>Buller Electricity Ltd</c:v>
                </c:pt>
                <c:pt idx="44">
                  <c:v>New Zealand Steel Limited</c:v>
                </c:pt>
                <c:pt idx="45">
                  <c:v>Norske Skog Tasman Limited</c:v>
                </c:pt>
                <c:pt idx="46">
                  <c:v>Mercury NZ Limited</c:v>
                </c:pt>
                <c:pt idx="47">
                  <c:v>MEL (Te Apiti) Limited</c:v>
                </c:pt>
                <c:pt idx="48">
                  <c:v>Waverley Wind Farm</c:v>
                </c:pt>
                <c:pt idx="49">
                  <c:v>Tararua Wind Power</c:v>
                </c:pt>
                <c:pt idx="50">
                  <c:v>Ngatamariki Geothermal Ltd</c:v>
                </c:pt>
                <c:pt idx="51">
                  <c:v>Whareroa Cogeneration Limited</c:v>
                </c:pt>
                <c:pt idx="52">
                  <c:v>MEL (West Wind) Limited</c:v>
                </c:pt>
                <c:pt idx="53">
                  <c:v>Nga Awa Purua Joint Venture</c:v>
                </c:pt>
                <c:pt idx="54">
                  <c:v>Mercury SPV Limited</c:v>
                </c:pt>
                <c:pt idx="55">
                  <c:v>Todd Generation Taranaki Limited</c:v>
                </c:pt>
              </c:strCache>
            </c:strRef>
          </c:cat>
          <c:val>
            <c:numRef>
              <c:f>'chart input figures'!$H$121:$H$177</c:f>
              <c:numCache>
                <c:formatCode>0%</c:formatCode>
                <c:ptCount val="57"/>
                <c:pt idx="0">
                  <c:v>-0.55952843048300771</c:v>
                </c:pt>
                <c:pt idx="1">
                  <c:v>-0.27055010397461443</c:v>
                </c:pt>
                <c:pt idx="2">
                  <c:v>-0.23350795420454384</c:v>
                </c:pt>
                <c:pt idx="3">
                  <c:v>-0.20663549543131987</c:v>
                </c:pt>
                <c:pt idx="4">
                  <c:v>-0.18184517931538802</c:v>
                </c:pt>
                <c:pt idx="5">
                  <c:v>-0.18161796194410898</c:v>
                </c:pt>
                <c:pt idx="6">
                  <c:v>-0.17681482081106972</c:v>
                </c:pt>
                <c:pt idx="7">
                  <c:v>-0.16999670821953802</c:v>
                </c:pt>
                <c:pt idx="8">
                  <c:v>-0.14907232744245513</c:v>
                </c:pt>
                <c:pt idx="9">
                  <c:v>-0.13148366184099841</c:v>
                </c:pt>
                <c:pt idx="10">
                  <c:v>-0.11847515452801557</c:v>
                </c:pt>
                <c:pt idx="11">
                  <c:v>-0.11749667426794566</c:v>
                </c:pt>
                <c:pt idx="12">
                  <c:v>-0.11193430281997879</c:v>
                </c:pt>
                <c:pt idx="13">
                  <c:v>-9.6443860520020824E-2</c:v>
                </c:pt>
                <c:pt idx="14">
                  <c:v>-9.5768454814149431E-2</c:v>
                </c:pt>
                <c:pt idx="15">
                  <c:v>-9.3864333733436056E-2</c:v>
                </c:pt>
                <c:pt idx="16">
                  <c:v>-8.2270810281031406E-2</c:v>
                </c:pt>
                <c:pt idx="17">
                  <c:v>-5.0202474267829637E-2</c:v>
                </c:pt>
                <c:pt idx="18">
                  <c:v>-1.5841484675645251E-2</c:v>
                </c:pt>
                <c:pt idx="19">
                  <c:v>2.9676467903288063E-3</c:v>
                </c:pt>
                <c:pt idx="20">
                  <c:v>2.4937490468378367E-2</c:v>
                </c:pt>
                <c:pt idx="21">
                  <c:v>3.1430337050184998E-2</c:v>
                </c:pt>
                <c:pt idx="22">
                  <c:v>4.5203059017363025E-2</c:v>
                </c:pt>
                <c:pt idx="23">
                  <c:v>5.3136368438740887E-2</c:v>
                </c:pt>
                <c:pt idx="24">
                  <c:v>6.8051021452001689E-2</c:v>
                </c:pt>
                <c:pt idx="25">
                  <c:v>9.4156964243133565E-2</c:v>
                </c:pt>
                <c:pt idx="26">
                  <c:v>0.1172762181618849</c:v>
                </c:pt>
                <c:pt idx="27">
                  <c:v>0.14505173754374398</c:v>
                </c:pt>
                <c:pt idx="28">
                  <c:v>0.1473480518370093</c:v>
                </c:pt>
                <c:pt idx="29">
                  <c:v>0.19264127214268251</c:v>
                </c:pt>
                <c:pt idx="30">
                  <c:v>0.20110325224396458</c:v>
                </c:pt>
                <c:pt idx="31">
                  <c:v>0.21400218188359371</c:v>
                </c:pt>
                <c:pt idx="32">
                  <c:v>0.24314841765085771</c:v>
                </c:pt>
                <c:pt idx="33">
                  <c:v>0.24761184824677818</c:v>
                </c:pt>
                <c:pt idx="34">
                  <c:v>0.28470811549018288</c:v>
                </c:pt>
                <c:pt idx="35">
                  <c:v>0.41614298673454647</c:v>
                </c:pt>
                <c:pt idx="36">
                  <c:v>0.51338905885508279</c:v>
                </c:pt>
                <c:pt idx="37">
                  <c:v>0.84533632163749839</c:v>
                </c:pt>
                <c:pt idx="38">
                  <c:v>0.98649678658734474</c:v>
                </c:pt>
                <c:pt idx="39">
                  <c:v>1.2038347628079267</c:v>
                </c:pt>
                <c:pt idx="40">
                  <c:v>1.3380175655584647</c:v>
                </c:pt>
                <c:pt idx="41">
                  <c:v>1.432179154920767</c:v>
                </c:pt>
                <c:pt idx="42">
                  <c:v>1.5745807155942808</c:v>
                </c:pt>
                <c:pt idx="43">
                  <c:v>1.9737268458539703</c:v>
                </c:pt>
                <c:pt idx="44">
                  <c:v>2.1878536529910964</c:v>
                </c:pt>
                <c:pt idx="45">
                  <c:v>2.2787546018561566</c:v>
                </c:pt>
                <c:pt idx="46">
                  <c:v>2.4803916742687599</c:v>
                </c:pt>
                <c:pt idx="47">
                  <c:v>2.6669976782758349</c:v>
                </c:pt>
                <c:pt idx="48">
                  <c:v>3.9407595464686964</c:v>
                </c:pt>
                <c:pt idx="49">
                  <c:v>4.1278463905744429</c:v>
                </c:pt>
                <c:pt idx="50">
                  <c:v>4.2801396140711612</c:v>
                </c:pt>
                <c:pt idx="51">
                  <c:v>4.2820036251515825</c:v>
                </c:pt>
                <c:pt idx="52">
                  <c:v>4.3947291144603762</c:v>
                </c:pt>
                <c:pt idx="53">
                  <c:v>4.775020007249803</c:v>
                </c:pt>
                <c:pt idx="54">
                  <c:v>6.1576756983502356</c:v>
                </c:pt>
                <c:pt idx="55">
                  <c:v>14.07013095946456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0-4AFD-B753-585FF3A6576D}"/>
            </c:ext>
          </c:extLst>
        </c:ser>
        <c:ser>
          <c:idx val="1"/>
          <c:order val="1"/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C6BB719-FFE4-4D85-8E56-AE4134ED1A43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F30-4AFD-B753-585FF3A6576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5F220FD-52CC-4A30-8948-BC2FA85A06A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F30-4AFD-B753-585FF3A6576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46D7008-33A7-4477-99D5-4EE360FEB976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F30-4AFD-B753-585FF3A6576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44C0C74-BF93-44E4-8181-823A7A8FE524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F30-4AFD-B753-585FF3A6576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3802A13-34C1-42DF-AD3E-E2F6AE27BBD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F30-4AFD-B753-585FF3A6576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B877915-24B2-4F69-815C-B5973FA50D62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F30-4AFD-B753-585FF3A6576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CC21077-A606-4AEA-9619-35EB73841CB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F30-4AFD-B753-585FF3A6576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BBD2601-61FD-44B9-A4C5-B78A04EA847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F30-4AFD-B753-585FF3A6576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A887E2D-E589-4726-9473-0CBB44C42FD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F30-4AFD-B753-585FF3A6576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1D2B2C7-B632-4C8B-AB37-717B77A509A6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F30-4AFD-B753-585FF3A6576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5297119-51D6-43FE-8670-97795484D82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F30-4AFD-B753-585FF3A6576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29B36B8-D420-43E7-9A37-AA8D08EE7EEF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F30-4AFD-B753-585FF3A6576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B1DD7CB-191C-4E59-A554-A7CAC2A375D7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F30-4AFD-B753-585FF3A6576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52805EA-1958-46F6-BFDF-CF6EC81F315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F30-4AFD-B753-585FF3A6576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E53F08E-C257-4CEA-AA56-E640EBD55AB7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F30-4AFD-B753-585FF3A6576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CFEBE02-6683-4105-9DF4-932C9923FEF5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F30-4AFD-B753-585FF3A6576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84CC0DA-96BA-43D4-A1A1-98E7F23CF456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F30-4AFD-B753-585FF3A6576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4DB1076-6872-4635-A108-62E241D47D5E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F30-4AFD-B753-585FF3A6576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06BEA40-87EC-4D2D-8668-B9E3C70C592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F30-4AFD-B753-585FF3A6576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6912776-B4F5-4420-BD5B-ADFA869C6B95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F30-4AFD-B753-585FF3A6576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AA9B05C-A638-4D57-BE3A-81DDAAFB75D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F30-4AFD-B753-585FF3A6576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6FE66142-1C8A-46B4-BEFE-39D002DFAC07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F30-4AFD-B753-585FF3A6576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1945807-C6C3-4453-8B46-987520945D10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F30-4AFD-B753-585FF3A6576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25F7ED1-FB79-488A-A2F9-E70E0E351120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F30-4AFD-B753-585FF3A6576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B9BA798-693E-40A8-9754-87C53BAAD0BA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F30-4AFD-B753-585FF3A6576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B3F2AB2-F9C5-4410-B595-4979A10DE4A2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F30-4AFD-B753-585FF3A6576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21D6257-FFD7-47FA-96DF-39D0CE7DE201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F30-4AFD-B753-585FF3A6576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5B693174-858A-47DC-85F9-6D5EE38ABF49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F30-4AFD-B753-585FF3A6576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9C4241D2-AE72-4CE2-8F98-351A1AE139A0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F30-4AFD-B753-585FF3A6576D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875F31A-AEE7-4187-B5C8-ADC8E608E034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F30-4AFD-B753-585FF3A6576D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C9899BEF-CDE2-44E2-85B3-630ED64807C3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F30-4AFD-B753-585FF3A6576D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1980AF5-094A-4579-8A53-511F5DE14DD3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F30-4AFD-B753-585FF3A6576D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B4AC9F8-8052-4794-BE41-C07BAE314A9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F30-4AFD-B753-585FF3A6576D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81DCE17-A961-4488-BE1C-1A98E462F254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F30-4AFD-B753-585FF3A6576D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4D9CB14-DC01-4022-BFD3-339A6F3A59F7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F30-4AFD-B753-585FF3A6576D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1110F284-B472-45BB-822F-AC79751DFEE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F30-4AFD-B753-585FF3A6576D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5D943CC2-44AF-41B2-85F5-F6DE2600766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BF30-4AFD-B753-585FF3A6576D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BCC3665-DF6B-4997-920B-1DA46636E52F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F30-4AFD-B753-585FF3A6576D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A3C0BBD-8EB5-40D7-B251-06C569C35D43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F30-4AFD-B753-585FF3A6576D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E95705D3-6CFA-43FD-B464-04F1ADA17D66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BF30-4AFD-B753-585FF3A6576D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181008C3-76F9-4883-BA6A-CACE343A11B1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BF30-4AFD-B753-585FF3A6576D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309C0BBB-9B0C-478C-905B-87E0EB0BE2C9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BF30-4AFD-B753-585FF3A6576D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5C99AD9E-0E93-4A98-8AA6-6AE1BDF44D97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BF30-4AFD-B753-585FF3A6576D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51367394-65EF-41A6-AB9F-F717D005EA5D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BF30-4AFD-B753-585FF3A6576D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CBBDE15-7CFD-4618-B664-E7F5FF060E51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BF30-4AFD-B753-585FF3A6576D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E91E8466-E000-44DC-823F-4B62E05BDB7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BF30-4AFD-B753-585FF3A6576D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05109DCD-A656-42A0-9E3E-DEE14CD342E9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BF30-4AFD-B753-585FF3A6576D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E7DAE3E4-9104-4B19-B581-F8575564CDD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BF30-4AFD-B753-585FF3A6576D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70FCFA8F-270D-4168-A7F3-9162C8DA8EA4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BF30-4AFD-B753-585FF3A6576D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5F6A9AE5-7B0F-4EAB-BF76-800FF1908AD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BF30-4AFD-B753-585FF3A6576D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712DD1F4-2FFF-4FFB-9B3C-4A93A79BF62C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BF30-4AFD-B753-585FF3A6576D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D3CD105F-AD9E-4593-907E-7381E50F4ECF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BF30-4AFD-B753-585FF3A6576D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2C065918-56B4-42A1-A1BE-5A8457EA4B6B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BF30-4AFD-B753-585FF3A6576D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FE75100F-4574-4D58-9B16-6BFD97A10FC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BF30-4AFD-B753-585FF3A6576D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EE39C55F-CD1D-46CA-890A-9951B9E7FA89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BF30-4AFD-B753-585FF3A6576D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5ED0E4BE-8C91-49EE-B718-7E5EE6654BE8}" type="CELLRANGE">
                      <a:rPr lang="en-NZ"/>
                      <a:pPr/>
                      <a:t>[CELLRANGE]</a:t>
                    </a:fld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BF30-4AFD-B753-585FF3A6576D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NZ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F30-4AFD-B753-585FF3A657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'chart input figures'!$G$121:$G$177</c:f>
              <c:strCache>
                <c:ptCount val="56"/>
                <c:pt idx="0">
                  <c:v>Trustpower Limited</c:v>
                </c:pt>
                <c:pt idx="1">
                  <c:v>Eastland Network Limited</c:v>
                </c:pt>
                <c:pt idx="2">
                  <c:v>NZ Aluminium Smelters Limited</c:v>
                </c:pt>
                <c:pt idx="3">
                  <c:v>Beach Energy Resources NZ (Holdings) Ltd</c:v>
                </c:pt>
                <c:pt idx="4">
                  <c:v>Waipa Networks Limited</c:v>
                </c:pt>
                <c:pt idx="5">
                  <c:v>Marlborough Lines Limited</c:v>
                </c:pt>
                <c:pt idx="6">
                  <c:v>Meridian Energy Limited</c:v>
                </c:pt>
                <c:pt idx="7">
                  <c:v>Centralines Limited</c:v>
                </c:pt>
                <c:pt idx="8">
                  <c:v>Wellington Electricity Lines Limited</c:v>
                </c:pt>
                <c:pt idx="9">
                  <c:v>Orion New Zealand Limited</c:v>
                </c:pt>
                <c:pt idx="10">
                  <c:v>Powerco Limited</c:v>
                </c:pt>
                <c:pt idx="11">
                  <c:v>OMV New Zealand Production Ltd</c:v>
                </c:pt>
                <c:pt idx="12">
                  <c:v>Scanpower Limited</c:v>
                </c:pt>
                <c:pt idx="13">
                  <c:v>Nelson Electricity Ltd</c:v>
                </c:pt>
                <c:pt idx="14">
                  <c:v>Unison Networks Limited</c:v>
                </c:pt>
                <c:pt idx="15">
                  <c:v>Network Tasman Limited</c:v>
                </c:pt>
                <c:pt idx="16">
                  <c:v>Powernet Ltd</c:v>
                </c:pt>
                <c:pt idx="17">
                  <c:v>Southern Generation GP Limited</c:v>
                </c:pt>
                <c:pt idx="18">
                  <c:v>Mainpower New Zealand Limited</c:v>
                </c:pt>
                <c:pt idx="19">
                  <c:v>WEL Networks Limited</c:v>
                </c:pt>
                <c:pt idx="20">
                  <c:v>Alpine Energy Ltd</c:v>
                </c:pt>
                <c:pt idx="21">
                  <c:v>Counties Power Ltd</c:v>
                </c:pt>
                <c:pt idx="22">
                  <c:v>Vector Limited</c:v>
                </c:pt>
                <c:pt idx="23">
                  <c:v>Winstone Pulp International</c:v>
                </c:pt>
                <c:pt idx="24">
                  <c:v>Daiken Southland Limited</c:v>
                </c:pt>
                <c:pt idx="25">
                  <c:v>Southpark Utilities Limited</c:v>
                </c:pt>
                <c:pt idx="26">
                  <c:v>Northpower Limited</c:v>
                </c:pt>
                <c:pt idx="27">
                  <c:v>Methanex New Zealand Ltd</c:v>
                </c:pt>
                <c:pt idx="28">
                  <c:v>Aurora Energy Limited</c:v>
                </c:pt>
                <c:pt idx="29">
                  <c:v>Top Energy Ltd</c:v>
                </c:pt>
                <c:pt idx="30">
                  <c:v>Electra Limited</c:v>
                </c:pt>
                <c:pt idx="31">
                  <c:v>Contact Energy Limited</c:v>
                </c:pt>
                <c:pt idx="32">
                  <c:v>KiwiRail Holdings Limited</c:v>
                </c:pt>
                <c:pt idx="33">
                  <c:v>Network Waitaki Limited</c:v>
                </c:pt>
                <c:pt idx="34">
                  <c:v>The Lines Company Ltd</c:v>
                </c:pt>
                <c:pt idx="35">
                  <c:v>Genesis Energy Ltd</c:v>
                </c:pt>
                <c:pt idx="36">
                  <c:v>Pan Pac Forest Product Limited</c:v>
                </c:pt>
                <c:pt idx="37">
                  <c:v>GTL Energy New Zealand Ltd</c:v>
                </c:pt>
                <c:pt idx="38">
                  <c:v>Westpower Limited</c:v>
                </c:pt>
                <c:pt idx="39">
                  <c:v>Horizon Energy Distribution Ltd</c:v>
                </c:pt>
                <c:pt idx="40">
                  <c:v>EA Networks</c:v>
                </c:pt>
                <c:pt idx="41">
                  <c:v>Southdown Cogeneration Ltd</c:v>
                </c:pt>
                <c:pt idx="42">
                  <c:v>Nova Energy Limited</c:v>
                </c:pt>
                <c:pt idx="43">
                  <c:v>Buller Electricity Ltd</c:v>
                </c:pt>
                <c:pt idx="44">
                  <c:v>New Zealand Steel Limited</c:v>
                </c:pt>
                <c:pt idx="45">
                  <c:v>Norske Skog Tasman Limited</c:v>
                </c:pt>
                <c:pt idx="46">
                  <c:v>Mercury NZ Limited</c:v>
                </c:pt>
                <c:pt idx="47">
                  <c:v>MEL (Te Apiti) Limited</c:v>
                </c:pt>
                <c:pt idx="48">
                  <c:v>Waverley Wind Farm</c:v>
                </c:pt>
                <c:pt idx="49">
                  <c:v>Tararua Wind Power</c:v>
                </c:pt>
                <c:pt idx="50">
                  <c:v>Ngatamariki Geothermal Ltd</c:v>
                </c:pt>
                <c:pt idx="51">
                  <c:v>Whareroa Cogeneration Limited</c:v>
                </c:pt>
                <c:pt idx="52">
                  <c:v>MEL (West Wind) Limited</c:v>
                </c:pt>
                <c:pt idx="53">
                  <c:v>Nga Awa Purua Joint Venture</c:v>
                </c:pt>
                <c:pt idx="54">
                  <c:v>Mercury SPV Limited</c:v>
                </c:pt>
                <c:pt idx="55">
                  <c:v>Todd Generation Taranaki Limited</c:v>
                </c:pt>
              </c:strCache>
            </c:strRef>
          </c:cat>
          <c:val>
            <c:numRef>
              <c:f>'chart input figures'!$I$121:$I$177</c:f>
              <c:numCache>
                <c:formatCode>0%</c:formatCode>
                <c:ptCount val="57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'chart input figures'!$H$121:$H$177</c15:f>
                <c15:dlblRangeCache>
                  <c:ptCount val="57"/>
                  <c:pt idx="0">
                    <c:v>-56%</c:v>
                  </c:pt>
                  <c:pt idx="1">
                    <c:v>-27%</c:v>
                  </c:pt>
                  <c:pt idx="2">
                    <c:v>-23%</c:v>
                  </c:pt>
                  <c:pt idx="3">
                    <c:v>-21%</c:v>
                  </c:pt>
                  <c:pt idx="4">
                    <c:v>-18%</c:v>
                  </c:pt>
                  <c:pt idx="5">
                    <c:v>-18%</c:v>
                  </c:pt>
                  <c:pt idx="6">
                    <c:v>-18%</c:v>
                  </c:pt>
                  <c:pt idx="7">
                    <c:v>-17%</c:v>
                  </c:pt>
                  <c:pt idx="8">
                    <c:v>-15%</c:v>
                  </c:pt>
                  <c:pt idx="9">
                    <c:v>-13%</c:v>
                  </c:pt>
                  <c:pt idx="10">
                    <c:v>-12%</c:v>
                  </c:pt>
                  <c:pt idx="11">
                    <c:v>-12%</c:v>
                  </c:pt>
                  <c:pt idx="12">
                    <c:v>-11%</c:v>
                  </c:pt>
                  <c:pt idx="13">
                    <c:v>-10%</c:v>
                  </c:pt>
                  <c:pt idx="14">
                    <c:v>-10%</c:v>
                  </c:pt>
                  <c:pt idx="15">
                    <c:v>-9%</c:v>
                  </c:pt>
                  <c:pt idx="16">
                    <c:v>-8%</c:v>
                  </c:pt>
                  <c:pt idx="17">
                    <c:v>-5%</c:v>
                  </c:pt>
                  <c:pt idx="18">
                    <c:v>-2%</c:v>
                  </c:pt>
                  <c:pt idx="19">
                    <c:v>0%</c:v>
                  </c:pt>
                  <c:pt idx="20">
                    <c:v>2%</c:v>
                  </c:pt>
                  <c:pt idx="21">
                    <c:v>3%</c:v>
                  </c:pt>
                  <c:pt idx="22">
                    <c:v>5%</c:v>
                  </c:pt>
                  <c:pt idx="23">
                    <c:v>5%</c:v>
                  </c:pt>
                  <c:pt idx="24">
                    <c:v>7%</c:v>
                  </c:pt>
                  <c:pt idx="25">
                    <c:v>9%</c:v>
                  </c:pt>
                  <c:pt idx="26">
                    <c:v>12%</c:v>
                  </c:pt>
                  <c:pt idx="27">
                    <c:v>15%</c:v>
                  </c:pt>
                  <c:pt idx="28">
                    <c:v>15%</c:v>
                  </c:pt>
                  <c:pt idx="29">
                    <c:v>19%</c:v>
                  </c:pt>
                  <c:pt idx="30">
                    <c:v>20%</c:v>
                  </c:pt>
                  <c:pt idx="31">
                    <c:v>21%</c:v>
                  </c:pt>
                  <c:pt idx="32">
                    <c:v>24%</c:v>
                  </c:pt>
                  <c:pt idx="33">
                    <c:v>25%</c:v>
                  </c:pt>
                  <c:pt idx="34">
                    <c:v>28%</c:v>
                  </c:pt>
                  <c:pt idx="35">
                    <c:v>42%</c:v>
                  </c:pt>
                  <c:pt idx="36">
                    <c:v>51%</c:v>
                  </c:pt>
                  <c:pt idx="37">
                    <c:v>85%</c:v>
                  </c:pt>
                  <c:pt idx="38">
                    <c:v>99%</c:v>
                  </c:pt>
                  <c:pt idx="39">
                    <c:v>120%</c:v>
                  </c:pt>
                  <c:pt idx="40">
                    <c:v>134%</c:v>
                  </c:pt>
                  <c:pt idx="41">
                    <c:v>143%</c:v>
                  </c:pt>
                  <c:pt idx="42">
                    <c:v>157%</c:v>
                  </c:pt>
                  <c:pt idx="43">
                    <c:v>197%</c:v>
                  </c:pt>
                  <c:pt idx="44">
                    <c:v>219%</c:v>
                  </c:pt>
                  <c:pt idx="45">
                    <c:v>228%</c:v>
                  </c:pt>
                  <c:pt idx="46">
                    <c:v>248%</c:v>
                  </c:pt>
                  <c:pt idx="47">
                    <c:v>267%</c:v>
                  </c:pt>
                  <c:pt idx="48">
                    <c:v>394%</c:v>
                  </c:pt>
                  <c:pt idx="49">
                    <c:v>413%</c:v>
                  </c:pt>
                  <c:pt idx="50">
                    <c:v>428%</c:v>
                  </c:pt>
                  <c:pt idx="51">
                    <c:v>428%</c:v>
                  </c:pt>
                  <c:pt idx="52">
                    <c:v>439%</c:v>
                  </c:pt>
                  <c:pt idx="53">
                    <c:v>478%</c:v>
                  </c:pt>
                  <c:pt idx="54">
                    <c:v>616%</c:v>
                  </c:pt>
                  <c:pt idx="55">
                    <c:v>1407%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1-BF30-4AFD-B753-585FF3A657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1027526319"/>
        <c:axId val="1035465471"/>
      </c:barChart>
      <c:catAx>
        <c:axId val="1027526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465471"/>
        <c:crossesAt val="-100"/>
        <c:auto val="1"/>
        <c:lblAlgn val="ctr"/>
        <c:lblOffset val="100"/>
        <c:noMultiLvlLbl val="0"/>
      </c:catAx>
      <c:valAx>
        <c:axId val="1035465471"/>
        <c:scaling>
          <c:orientation val="minMax"/>
          <c:max val="15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900"/>
                  <a:t>%</a:t>
                </a:r>
                <a:r>
                  <a:rPr lang="en-NZ" sz="900" baseline="0"/>
                  <a:t> increase under new TPM relative to status quo</a:t>
                </a:r>
                <a:endParaRPr lang="en-NZ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52631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b="1"/>
              <a:t>How</a:t>
            </a:r>
            <a:r>
              <a:rPr lang="en-NZ" b="1" baseline="0"/>
              <a:t> will the proportions of each charge type evolve over time?</a:t>
            </a:r>
            <a:endParaRPr lang="en-NZ" b="1"/>
          </a:p>
        </c:rich>
      </c:tx>
      <c:layout>
        <c:manualLayout>
          <c:xMode val="edge"/>
          <c:yMode val="edge"/>
          <c:x val="0.1748572039351457"/>
          <c:y val="1.50489089541008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'chart input figures'!$D$183</c:f>
              <c:strCache>
                <c:ptCount val="1"/>
                <c:pt idx="0">
                  <c:v>Connection Charge</c:v>
                </c:pt>
              </c:strCache>
            </c:strRef>
          </c:tx>
          <c:spPr>
            <a:solidFill>
              <a:srgbClr val="003F7E"/>
            </a:solidFill>
            <a:ln>
              <a:noFill/>
            </a:ln>
            <a:effectLst/>
          </c:spPr>
          <c:dLbls>
            <c:delete val="1"/>
          </c:dLbls>
          <c:cat>
            <c:numRef>
              <c:f>'chart input figures'!$C$184:$C$196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'chart input figures'!$D$184:$D$196</c:f>
              <c:numCache>
                <c:formatCode>0%</c:formatCode>
                <c:ptCount val="13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5-414D-88F9-D01B7ADD49EA}"/>
            </c:ext>
          </c:extLst>
        </c:ser>
        <c:ser>
          <c:idx val="1"/>
          <c:order val="1"/>
          <c:tx>
            <c:strRef>
              <c:f>'chart input figures'!$E$183</c:f>
              <c:strCache>
                <c:ptCount val="1"/>
                <c:pt idx="0">
                  <c:v>Residual Charge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dLbls>
            <c:delete val="1"/>
          </c:dLbls>
          <c:cat>
            <c:numRef>
              <c:f>'chart input figures'!$C$184:$C$196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'chart input figures'!$E$184:$E$196</c:f>
              <c:numCache>
                <c:formatCode>0%</c:formatCode>
                <c:ptCount val="13"/>
                <c:pt idx="0">
                  <c:v>0.63</c:v>
                </c:pt>
                <c:pt idx="1">
                  <c:v>0.59</c:v>
                </c:pt>
                <c:pt idx="2">
                  <c:v>0.56000000000000005</c:v>
                </c:pt>
                <c:pt idx="3">
                  <c:v>0.54749999999999999</c:v>
                </c:pt>
                <c:pt idx="4">
                  <c:v>0.50749999999999995</c:v>
                </c:pt>
                <c:pt idx="5">
                  <c:v>0.47</c:v>
                </c:pt>
                <c:pt idx="6">
                  <c:v>0.4425</c:v>
                </c:pt>
                <c:pt idx="7">
                  <c:v>0.41</c:v>
                </c:pt>
                <c:pt idx="8">
                  <c:v>0.36</c:v>
                </c:pt>
                <c:pt idx="9">
                  <c:v>0.31</c:v>
                </c:pt>
                <c:pt idx="10">
                  <c:v>0.27</c:v>
                </c:pt>
                <c:pt idx="11">
                  <c:v>0.23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E5-414D-88F9-D01B7ADD49EA}"/>
            </c:ext>
          </c:extLst>
        </c:ser>
        <c:ser>
          <c:idx val="2"/>
          <c:order val="2"/>
          <c:tx>
            <c:strRef>
              <c:f>'chart input figures'!$G$183</c:f>
              <c:strCache>
                <c:ptCount val="1"/>
                <c:pt idx="0">
                  <c:v>Schedule 1 BBC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dLbls>
            <c:delete val="1"/>
          </c:dLbls>
          <c:cat>
            <c:numRef>
              <c:f>'chart input figures'!$C$184:$C$196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'chart input figures'!$G$184:$G$196</c:f>
              <c:numCache>
                <c:formatCode>0%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0.19</c:v>
                </c:pt>
                <c:pt idx="3">
                  <c:v>0.16750000000000001</c:v>
                </c:pt>
                <c:pt idx="4">
                  <c:v>0.16750000000000001</c:v>
                </c:pt>
                <c:pt idx="5">
                  <c:v>0.16</c:v>
                </c:pt>
                <c:pt idx="6">
                  <c:v>0.1525</c:v>
                </c:pt>
                <c:pt idx="7">
                  <c:v>0.15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0.13</c:v>
                </c:pt>
                <c:pt idx="11">
                  <c:v>0.12</c:v>
                </c:pt>
                <c:pt idx="1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E5-414D-88F9-D01B7ADD49EA}"/>
            </c:ext>
          </c:extLst>
        </c:ser>
        <c:ser>
          <c:idx val="3"/>
          <c:order val="3"/>
          <c:tx>
            <c:strRef>
              <c:f>'chart input figures'!$H$183</c:f>
              <c:strCache>
                <c:ptCount val="1"/>
                <c:pt idx="0">
                  <c:v>Post 2020 investment BBC &gt;$20m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dLbls>
            <c:delete val="1"/>
          </c:dLbls>
          <c:cat>
            <c:numRef>
              <c:f>'chart input figures'!$C$184:$C$196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'chart input figures'!$H$184:$H$196</c:f>
              <c:numCache>
                <c:formatCode>0%</c:formatCode>
                <c:ptCount val="13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2.75E-2</c:v>
                </c:pt>
                <c:pt idx="4">
                  <c:v>3.7499999999999999E-2</c:v>
                </c:pt>
                <c:pt idx="5">
                  <c:v>0.05</c:v>
                </c:pt>
                <c:pt idx="6">
                  <c:v>6.25E-2</c:v>
                </c:pt>
                <c:pt idx="7">
                  <c:v>0.08</c:v>
                </c:pt>
                <c:pt idx="8">
                  <c:v>0.11</c:v>
                </c:pt>
                <c:pt idx="9">
                  <c:v>0.13</c:v>
                </c:pt>
                <c:pt idx="10">
                  <c:v>0.15</c:v>
                </c:pt>
                <c:pt idx="11">
                  <c:v>0.17</c:v>
                </c:pt>
                <c:pt idx="1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E5-414D-88F9-D01B7ADD49EA}"/>
            </c:ext>
          </c:extLst>
        </c:ser>
        <c:ser>
          <c:idx val="4"/>
          <c:order val="4"/>
          <c:tx>
            <c:strRef>
              <c:f>'chart input figures'!$I$183</c:f>
              <c:strCache>
                <c:ptCount val="1"/>
                <c:pt idx="0">
                  <c:v>Post 2020 investment BBC &lt;$20m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dLbls>
            <c:delete val="1"/>
          </c:dLbls>
          <c:cat>
            <c:numRef>
              <c:f>'chart input figures'!$C$184:$C$196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'chart input figures'!$I$184:$I$196</c:f>
              <c:numCache>
                <c:formatCode>0%</c:formatCode>
                <c:ptCount val="13"/>
                <c:pt idx="0">
                  <c:v>0.02</c:v>
                </c:pt>
                <c:pt idx="1">
                  <c:v>0.05</c:v>
                </c:pt>
                <c:pt idx="2">
                  <c:v>0.08</c:v>
                </c:pt>
                <c:pt idx="3">
                  <c:v>0.1075</c:v>
                </c:pt>
                <c:pt idx="4">
                  <c:v>0.13750000000000001</c:v>
                </c:pt>
                <c:pt idx="5">
                  <c:v>0.17</c:v>
                </c:pt>
                <c:pt idx="6">
                  <c:v>0.1925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</c:v>
                </c:pt>
                <c:pt idx="11">
                  <c:v>0.33</c:v>
                </c:pt>
                <c:pt idx="1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E5-414D-88F9-D01B7ADD49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5180271"/>
        <c:axId val="624471039"/>
      </c:areaChart>
      <c:catAx>
        <c:axId val="625180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BCBCB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71039"/>
        <c:crosses val="autoZero"/>
        <c:auto val="1"/>
        <c:lblAlgn val="ctr"/>
        <c:lblOffset val="100"/>
        <c:noMultiLvlLbl val="0"/>
      </c:catAx>
      <c:valAx>
        <c:axId val="624471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Proportion of MAR</a:t>
                </a:r>
                <a:r>
                  <a:rPr lang="en-NZ" baseline="0"/>
                  <a:t> attributable to each charge type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solidFill>
              <a:srgbClr val="BCBCB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1802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02244111501136"/>
          <c:y val="0.25577794351026351"/>
          <c:w val="0.25818701237781189"/>
          <c:h val="0.67833134853628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How would Transpower's MAR of $798.8M be allocated between the charge types?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600" b="1" i="0" u="none" strike="noStrike" kern="1200" cap="all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7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How would Transpower's MAR of $798.8M be allocated between the charge types?</a:t>
          </a:r>
        </a:p>
      </cx:txPr>
    </cx:title>
    <cx:plotArea>
      <cx:plotAreaRegion>
        <cx:series layoutId="treemap" uniqueId="{CAC8A08E-F9AE-4520-A120-5A858D457733}">
          <cx:dataPt idx="0">
            <cx:spPr>
              <a:solidFill>
                <a:srgbClr val="003F7E"/>
              </a:solidFill>
            </cx:spPr>
          </cx:dataPt>
          <cx:dataPt idx="1">
            <cx:spPr>
              <a:solidFill>
                <a:srgbClr val="00B0F0"/>
              </a:solidFill>
            </cx:spPr>
          </cx:dataPt>
          <cx:dataLabels pos="outEnd">
            <cx:visibility seriesName="0" categoryName="1" value="0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>
                      <a:solidFill>
                        <a:schemeClr val="bg1"/>
                      </a:solidFill>
                    </a:defRPr>
                  </a:pPr>
                  <a:r>
                    <a:rPr lang="en-US" sz="1200" b="1" i="0" u="none" strike="noStrike" kern="1200" spc="0" baseline="0">
                      <a:solidFill>
                        <a:schemeClr val="bg1"/>
                      </a:solidFill>
                      <a:latin typeface="Calibri" panose="020F0502020204030204"/>
                    </a:rPr>
                    <a:t>Connection charges, $121.3M, 15%</a:t>
                  </a:r>
                </a:p>
              </cx:txPr>
              <cx:visibility seriesName="0" categoryName="1" value="0"/>
            </cx:dataLabel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>
                      <a:solidFill>
                        <a:schemeClr val="bg1"/>
                      </a:solidFill>
                    </a:defRPr>
                  </a:pPr>
                  <a:r>
                    <a:rPr lang="en-US" sz="1200" b="1" i="0" u="none" strike="noStrike" kern="1200" spc="0" baseline="0">
                      <a:solidFill>
                        <a:schemeClr val="bg1"/>
                      </a:solidFill>
                      <a:latin typeface="Calibri" panose="020F0502020204030204"/>
                    </a:rPr>
                    <a:t>Benefit-based charges, $228.4M, 29%</a:t>
                  </a:r>
                </a:p>
              </cx:txPr>
              <cx:visibility seriesName="0" categoryName="1" value="0"/>
            </cx:dataLabel>
            <cx:dataLabel idx="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>
                      <a:solidFill>
                        <a:schemeClr val="bg1"/>
                      </a:solidFill>
                    </a:defRPr>
                  </a:pPr>
                  <a:r>
                    <a:rPr lang="en-US" sz="1200" b="1" i="0" u="none" strike="noStrike" kern="1200" spc="0" baseline="0">
                      <a:solidFill>
                        <a:schemeClr val="bg1"/>
                      </a:solidFill>
                      <a:latin typeface="Calibri" panose="020F0502020204030204"/>
                    </a:rPr>
                    <a:t>Residual charges, $449.2M, 56%</a:t>
                  </a:r>
                </a:p>
              </cx:txPr>
              <cx:visibility seriesName="0" categoryName="1" value="0"/>
            </cx:dataLabel>
          </cx:dataLabels>
          <cx:dataId val="0"/>
          <cx:layoutPr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691634-AC1F-43A2-B986-65CFDF3A935A}">
  <sheetPr/>
  <sheetViews>
    <sheetView zoomScale="5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C071D2-53A3-492C-BFC6-1365F1317A9E}">
  <sheetPr/>
  <sheetViews>
    <sheetView zoomScale="5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9CF4D2-F098-4EBD-AB08-46D92921A280}">
  <sheetPr/>
  <sheetViews>
    <sheetView zoomScale="5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86B60D6-2768-455F-A1E0-B8C8B779D01B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96C4EF8-1DB1-4BF1-BB3C-D2E866628777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C88BA86-FCA4-4637-8FEA-417F49024CF5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6101A7D-10E0-4BD9-B415-7AD7638C3EEA}">
  <sheetPr/>
  <sheetViews>
    <sheetView zoomScale="5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1F5E063-28EE-4746-818B-FF0C351FB79C}">
  <sheetPr/>
  <sheetViews>
    <sheetView zoomScale="5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A5592A4-4EB8-4E37-85A3-94B30F6F4327}">
  <sheetPr/>
  <sheetViews>
    <sheetView zoomScale="56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368300</xdr:colOff>
      <xdr:row>7</xdr:row>
      <xdr:rowOff>44450</xdr:rowOff>
    </xdr:from>
    <xdr:to>
      <xdr:col>17</xdr:col>
      <xdr:colOff>461010</xdr:colOff>
      <xdr:row>26</xdr:row>
      <xdr:rowOff>65405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19D2F6-82AA-4F62-9698-7EA123FE4F3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4050" y="1917700"/>
          <a:ext cx="5864860" cy="3538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554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8F9123-902C-4058-A997-F06B8B21E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9554" cy="6077857"/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D47206D-C30C-437F-A44E-BC706CA4DD67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29BBECC7-4CB0-4578-A55C-9FE8E02A56F3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309554" cy="6077857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en-NZ" sz="1100"/>
            <a:t>This chart isn't available in your version of Excel.
Editing this shape or saving this workbook into a different file format will permanently break the chart.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9554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96EBF1-0F67-4F31-83F0-A984F3DBB1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2897" cy="60653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AC53BA-F1E4-437B-B411-397A0D01B8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6350" y="0"/>
    <xdr:ext cx="8547100" cy="24320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BA853A-7569-4E6A-9D52-BC921FA7F8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3200400"/>
    <xdr:ext cx="8546400" cy="49911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C88B03-2507-4F27-8417-7025BBC7FFE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9271000"/>
    <xdr:ext cx="8546400" cy="532765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BBD77C-9C07-4D83-B7B3-01AFE9AD23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twoCellAnchor>
    <xdr:from>
      <xdr:col>0</xdr:col>
      <xdr:colOff>0</xdr:colOff>
      <xdr:row>84</xdr:row>
      <xdr:rowOff>0</xdr:rowOff>
    </xdr:from>
    <xdr:to>
      <xdr:col>9</xdr:col>
      <xdr:colOff>273600</xdr:colOff>
      <xdr:row>130</xdr:row>
      <xdr:rowOff>114054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488B9B98-AC6B-4169-B074-BEEB9FF8414F}"/>
            </a:ext>
          </a:extLst>
        </xdr:cNvPr>
        <xdr:cNvGrpSpPr/>
      </xdr:nvGrpSpPr>
      <xdr:grpSpPr>
        <a:xfrm>
          <a:off x="0" y="15468600"/>
          <a:ext cx="5760000" cy="8584954"/>
          <a:chOff x="0" y="15468600"/>
          <a:chExt cx="5760000" cy="8584954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EF83C77A-944D-4C04-B645-D15C70AE5B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0" y="15468600"/>
            <a:ext cx="5760000" cy="1645132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C79B80FF-9968-4E5F-9A1A-D621B9C551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0" y="17106939"/>
            <a:ext cx="5760000" cy="3368227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6C320EFE-111A-499E-821A-572BA557C2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0" y="20459714"/>
            <a:ext cx="5760000" cy="3593840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3412" cy="60661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06214F-94A8-4096-AA83-312F8BC70A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3412" cy="60661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A5E7C3-06C6-44B2-8EC8-7F6196F720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9554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B673F1-017C-4F78-83AC-EFB3BA08E2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9554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B4FC71-1A1B-40B2-ADB3-BB87B14FB1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9554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406F96-5352-4C21-ADCD-5922E7AA6C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%20Information\Projects\Electricity\Electricity_Prices\Electricity%20Price%20Monitoring\Data%20Returns\Lines%20Companies\Alpine%20MBIE-ED%20Return%202013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%20Information\Projects\Electricity\Electricity_Prices\Electricity%20Price%20Monitoring\Retail%20Sales%20Survey%20System%20Build\Database%20output\Retail%20Sales%20Syste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ceter\AppData\Local\Microsoft\Windows\INetCache\IE\EGH9N0QN\Pric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&amp;N\Networks\Energy%20Information%20&amp;%20Modelling\Energy%20Information\Data\Electricity\Cap_Gen%20(MYE%20&amp;%20DYE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g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FA\COD\MED%20Statistical%20Return\Year%20End%20March%202008\1st%20Quarter\Working%20files\MED%20Qtr%20Report%20Apr_Jun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overed%20cost%20model%20-%202108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ive%20Pricing%20Model%20(version%201)%20210824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D1_Deliveries"/>
      <sheetName val="D1_DirectDeliveries"/>
      <sheetName val="D2_DistributedGeneration"/>
      <sheetName val="D3_SummaryStatistics"/>
      <sheetName val="Notes"/>
      <sheetName val="Module1"/>
      <sheetName val="Customer Data"/>
      <sheetName val="ANSIC"/>
      <sheetName val="DB_upload"/>
      <sheetName val="The Butto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Historic_Res"/>
      <sheetName val="Raw_Transpower"/>
      <sheetName val="Raw_TLC"/>
      <sheetName val="Raw_Contact_Pre2012"/>
      <sheetName val="Raw_DirectLinesCharges"/>
      <sheetName val="ContactNovaHistoric"/>
      <sheetName val="LinesChargeReconciliation"/>
      <sheetName val="MYE13ElectricitySalesbyComp"/>
      <sheetName val="QuarterlyElectricitySalesbyComp"/>
      <sheetName val="Measures per ICP"/>
      <sheetName val="Quality Assurance"/>
      <sheetName val="HistoricResComp"/>
      <sheetName val="QSDEP2.0_by retailer"/>
      <sheetName val="Retail Sales Data Output V4"/>
      <sheetName val="Retail Sales Data Output V3"/>
      <sheetName val="Retail Sales Data Output V2"/>
      <sheetName val="Retail Sales Data Output"/>
      <sheetName val="Residential"/>
      <sheetName val="ElectricityDemand"/>
      <sheetName val="Raw_RSS_Elec"/>
      <sheetName val="Raw_All_Elec"/>
      <sheetName val="Raw_QRSS_Elec"/>
      <sheetName val="Demand Reconciliation"/>
      <sheetName val="Raw_RSS_EnergyOnlySales"/>
      <sheetName val="Raw_QRSS_EnergyOnlySales"/>
      <sheetName val="Analysis 2013-14"/>
      <sheetName val="GDP by industry"/>
      <sheetName val="Analysis"/>
      <sheetName val="QSDEP vs Sales"/>
      <sheetName val="Analysis Contact Historic "/>
      <sheetName val="Analsyis ICP comparison"/>
      <sheetName val="Net revenue volume comps"/>
      <sheetName val="Analysis Discounts"/>
      <sheetName val="Analysis Demand"/>
      <sheetName val="Mock Sales Price Output"/>
      <sheetName val="Output Snapshot 17 June"/>
      <sheetName val="MockQuarterTable"/>
      <sheetName val="MockWebsitepage"/>
      <sheetName val="Old QuarterlyElectricitySales"/>
      <sheetName val="Old MYE13ElectricitySales"/>
      <sheetName val="Old Outputs"/>
      <sheetName val="Sheet1"/>
      <sheetName val="QSDEP 2.0"/>
      <sheetName val="QSDEP by retai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s"/>
      <sheetName val="Annual cents per unit (nominal)"/>
      <sheetName val="Annual cents per unit (real)"/>
      <sheetName val="Annual NZD per GJ (nominal)"/>
      <sheetName val="Annual NZD per GJ (real)"/>
      <sheetName val="Quarterly c per unit (nominal)"/>
      <sheetName val="Quarterly c per unit (real)"/>
      <sheetName val="Quarterly NZD per GJ (nominal)"/>
      <sheetName val="Quarterly NZD per GJ (real)"/>
      <sheetName val="Taxes"/>
      <sheetName val="Retail price compos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E'08 quarterly utilisation"/>
      <sheetName val="MYE'03 quarterly"/>
      <sheetName val="MYE'04 quarterly"/>
      <sheetName val="MYE'05 quarterly"/>
      <sheetName val="Sheet1"/>
      <sheetName val="Summary for Elec4tly"/>
      <sheetName val="Chart1"/>
      <sheetName val="MYE'06 quarterly"/>
      <sheetName val="MYE'07 quarterly"/>
      <sheetName val="MYE'08 quarterly"/>
      <sheetName val="Sheet2"/>
      <sheetName val="Temp(monthly)"/>
      <sheetName val="08Estimates"/>
      <sheetName val="MYE'07 quarterly utilisation"/>
      <sheetName val="MYE'06 quarterly utilisation"/>
      <sheetName val="StationID"/>
      <sheetName val="Capacity Series"/>
      <sheetName val="MYE'98"/>
      <sheetName val="MYE'99"/>
      <sheetName val="MYE'00"/>
      <sheetName val="MYE'01"/>
      <sheetName val="MYE'02"/>
      <sheetName val="MYE'03"/>
      <sheetName val="MYE'04"/>
      <sheetName val="Planned stations"/>
      <sheetName val="Comm stations"/>
      <sheetName val="MYE'05 q by fuel"/>
      <sheetName val="MYE'06 q by fuel"/>
      <sheetName val="MYE'05 q capacity by typ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g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DataApril-June 2007"/>
      <sheetName val="Lookup"/>
      <sheetName val="Loss &amp; Constraints 402001"/>
      <sheetName val="Summary"/>
      <sheetName val="Generators"/>
      <sheetName val="Distribution &amp; Lines Customers"/>
      <sheetName val="Direct Connect Custom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escription"/>
      <sheetName val="Contents"/>
      <sheetName val="Inputs"/>
      <sheetName val="Summary"/>
      <sheetName val="Attributed Opex Ratio"/>
      <sheetName val="Covered Costs"/>
      <sheetName val="Analysis I"/>
      <sheetName val="Change log"/>
      <sheetName val="Review log"/>
      <sheetName val="Error checks"/>
      <sheetName val="Dummy sheet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B10" t="str">
            <v>BPE-HAY A&amp;B Reconductoring</v>
          </cell>
          <cell r="C10">
            <v>1.744719830000002</v>
          </cell>
          <cell r="D10">
            <v>3.2562770662930003</v>
          </cell>
          <cell r="E10">
            <v>1.763181518669138</v>
          </cell>
          <cell r="F10">
            <v>-1.1963897092350122</v>
          </cell>
          <cell r="G10">
            <v>5.5677887057271285</v>
          </cell>
        </row>
        <row r="11">
          <cell r="B11" t="str">
            <v xml:space="preserve">HVDC </v>
          </cell>
          <cell r="C11">
            <v>39.1504732</v>
          </cell>
          <cell r="D11">
            <v>26.183673779642209</v>
          </cell>
          <cell r="E11">
            <v>49.333524053486592</v>
          </cell>
          <cell r="F11">
            <v>8.2250708720354417</v>
          </cell>
          <cell r="G11">
            <v>122.89274190516426</v>
          </cell>
        </row>
        <row r="12">
          <cell r="B12" t="str">
            <v>LSI Reliability</v>
          </cell>
          <cell r="C12">
            <v>0.71219588999999994</v>
          </cell>
          <cell r="D12">
            <v>1.5061684163799993</v>
          </cell>
          <cell r="E12">
            <v>0.71973196459864663</v>
          </cell>
          <cell r="F12">
            <v>-7.7691680125733464E-2</v>
          </cell>
          <cell r="G12">
            <v>2.8604045908529123</v>
          </cell>
        </row>
        <row r="13">
          <cell r="B13" t="str">
            <v>LSI Renewables</v>
          </cell>
          <cell r="C13">
            <v>0.63322848000000131</v>
          </cell>
          <cell r="D13">
            <v>1.7539328007779944</v>
          </cell>
          <cell r="E13">
            <v>0.63992896385601972</v>
          </cell>
          <cell r="F13">
            <v>-0.16460408607866017</v>
          </cell>
          <cell r="G13">
            <v>2.8624861585553552</v>
          </cell>
        </row>
        <row r="14">
          <cell r="B14" t="str">
            <v>North Island Grid Upgrade Project (NIGUP)</v>
          </cell>
          <cell r="C14">
            <v>13.901644500000112</v>
          </cell>
          <cell r="D14">
            <v>35.739345681156401</v>
          </cell>
          <cell r="E14">
            <v>14.048744239645995</v>
          </cell>
          <cell r="F14">
            <v>4.4220648773674789</v>
          </cell>
          <cell r="G14">
            <v>68.111799298169984</v>
          </cell>
        </row>
        <row r="15">
          <cell r="B15" t="str">
            <v>WRK-WKM C (Wairakei Ring)</v>
          </cell>
          <cell r="C15">
            <v>2.0351647900000316</v>
          </cell>
          <cell r="D15">
            <v>5.7775349127509878</v>
          </cell>
          <cell r="E15">
            <v>2.0566998113239814</v>
          </cell>
          <cell r="F15">
            <v>8.7502297386580441E-2</v>
          </cell>
          <cell r="G15">
            <v>9.9569018114615808</v>
          </cell>
        </row>
        <row r="16">
          <cell r="B16" t="str">
            <v>Upper North Island Dynamic Reactive Support (UNIDRS)</v>
          </cell>
          <cell r="C16">
            <v>1.4356874100000003</v>
          </cell>
          <cell r="D16">
            <v>1.7475243203969997</v>
          </cell>
          <cell r="E16">
            <v>1.4508790834904188</v>
          </cell>
          <cell r="F16">
            <v>0.23888547363549567</v>
          </cell>
          <cell r="G16">
            <v>4.8729762875229143</v>
          </cell>
        </row>
        <row r="17">
          <cell r="B17" t="str">
            <v>BOP_LV</v>
          </cell>
          <cell r="C17">
            <v>0.11263752230549945</v>
          </cell>
          <cell r="D17">
            <v>7.8271998742631035E-2</v>
          </cell>
          <cell r="E17">
            <v>0.1138293921023063</v>
          </cell>
          <cell r="F17">
            <v>-7.7087900485310543E-2</v>
          </cell>
          <cell r="G17">
            <v>0.22765101266512622</v>
          </cell>
        </row>
        <row r="18">
          <cell r="B18" t="str">
            <v>CML_LV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>CNI_LV</v>
          </cell>
          <cell r="C19">
            <v>0.5168368445095014</v>
          </cell>
          <cell r="D19">
            <v>0.48503423143948438</v>
          </cell>
          <cell r="E19">
            <v>0.52230573455821083</v>
          </cell>
          <cell r="F19">
            <v>-0.16020283368561639</v>
          </cell>
          <cell r="G19">
            <v>1.3639739768215802</v>
          </cell>
        </row>
        <row r="20">
          <cell r="B20" t="str">
            <v>CSI_HV</v>
          </cell>
          <cell r="C20">
            <v>2.7169903901000009E-2</v>
          </cell>
          <cell r="D20">
            <v>2.3268861460487792E-2</v>
          </cell>
          <cell r="E20">
            <v>2.7457401239177569E-2</v>
          </cell>
          <cell r="F20">
            <v>-1.0715721429199196E-2</v>
          </cell>
          <cell r="G20">
            <v>6.7180445171466166E-2</v>
          </cell>
        </row>
        <row r="21">
          <cell r="B21" t="str">
            <v>CSI_HV_LNI_HV_HVDC</v>
          </cell>
          <cell r="C21">
            <v>0.28099239999999925</v>
          </cell>
          <cell r="D21">
            <v>0.12400301545849979</v>
          </cell>
          <cell r="E21">
            <v>0.28396571073906118</v>
          </cell>
          <cell r="F21">
            <v>-0.13513404898836118</v>
          </cell>
          <cell r="G21">
            <v>0.5538270772091991</v>
          </cell>
        </row>
        <row r="22">
          <cell r="B22" t="str">
            <v>HB_HV</v>
          </cell>
          <cell r="C22">
            <v>2.6460578794999971E-2</v>
          </cell>
          <cell r="D22">
            <v>7.695977341000004E-3</v>
          </cell>
          <cell r="E22">
            <v>2.6740570435674127E-2</v>
          </cell>
          <cell r="F22">
            <v>-6.3842157217222136E-3</v>
          </cell>
          <cell r="G22">
            <v>5.4512910849951884E-2</v>
          </cell>
        </row>
        <row r="23">
          <cell r="B23" t="str">
            <v>HB_LV</v>
          </cell>
          <cell r="C23">
            <v>0.1639271631170002</v>
          </cell>
          <cell r="D23">
            <v>7.3910225324545789E-2</v>
          </cell>
          <cell r="E23">
            <v>0.16566175236040942</v>
          </cell>
          <cell r="F23">
            <v>-2.5047435593232227E-2</v>
          </cell>
          <cell r="G23">
            <v>0.37845170520872318</v>
          </cell>
        </row>
        <row r="24">
          <cell r="B24" t="str">
            <v>LNI_HV</v>
          </cell>
          <cell r="C24">
            <v>0.94010748051000959</v>
          </cell>
          <cell r="D24">
            <v>0.37544593309778068</v>
          </cell>
          <cell r="E24">
            <v>0.95005519321566601</v>
          </cell>
          <cell r="F24">
            <v>0.12364678321869664</v>
          </cell>
          <cell r="G24">
            <v>2.3892553900421527</v>
          </cell>
        </row>
        <row r="25">
          <cell r="B25" t="str">
            <v>LSI_HV</v>
          </cell>
          <cell r="C25">
            <v>0.21619978536100046</v>
          </cell>
          <cell r="D25">
            <v>0.13003104298233159</v>
          </cell>
          <cell r="E25">
            <v>0.21848749543286272</v>
          </cell>
          <cell r="F25">
            <v>1.8602909790240013E-2</v>
          </cell>
          <cell r="G25">
            <v>0.58332123356643484</v>
          </cell>
        </row>
        <row r="26">
          <cell r="B26" t="str">
            <v>NLD_HV</v>
          </cell>
          <cell r="C26">
            <v>0.15010681000000106</v>
          </cell>
          <cell r="D26">
            <v>7.0155010277500138E-2</v>
          </cell>
          <cell r="E26">
            <v>0.15169515968554179</v>
          </cell>
          <cell r="F26">
            <v>-1.0289039336527386E-2</v>
          </cell>
          <cell r="G26">
            <v>0.36166794062651564</v>
          </cell>
        </row>
        <row r="27">
          <cell r="B27" t="str">
            <v>NLD_LV</v>
          </cell>
          <cell r="C27">
            <v>4.8398335959999983E-2</v>
          </cell>
          <cell r="D27">
            <v>2.2511394937901993E-2</v>
          </cell>
          <cell r="E27">
            <v>4.8910461170726664E-2</v>
          </cell>
          <cell r="F27">
            <v>7.8658284514063221E-3</v>
          </cell>
          <cell r="G27">
            <v>0.12768602052003497</v>
          </cell>
        </row>
        <row r="28">
          <cell r="B28" t="str">
            <v>NMB_LV</v>
          </cell>
          <cell r="C28">
            <v>0.10415545458649995</v>
          </cell>
          <cell r="D28">
            <v>0.10693528443394236</v>
          </cell>
          <cell r="E28">
            <v>0.10525757169590903</v>
          </cell>
          <cell r="F28">
            <v>-5.9053926948355963E-2</v>
          </cell>
          <cell r="G28">
            <v>0.25729438376799535</v>
          </cell>
        </row>
        <row r="29">
          <cell r="B29" t="str">
            <v>SLD_LV</v>
          </cell>
          <cell r="C29">
            <v>0.10545944959200046</v>
          </cell>
          <cell r="D29">
            <v>8.2448082089322278E-2</v>
          </cell>
          <cell r="E29">
            <v>0.1065753648765685</v>
          </cell>
          <cell r="F29">
            <v>-6.9903959752541184E-2</v>
          </cell>
          <cell r="G29">
            <v>0.22457893680535004</v>
          </cell>
        </row>
        <row r="30">
          <cell r="B30" t="str">
            <v>TIM_LV</v>
          </cell>
          <cell r="C30">
            <v>1.5423571275E-3</v>
          </cell>
          <cell r="D30">
            <v>1.2447064190926748E-3</v>
          </cell>
          <cell r="E30">
            <v>1.5586775226803127E-3</v>
          </cell>
          <cell r="F30">
            <v>-1.2223117563250714E-3</v>
          </cell>
          <cell r="G30">
            <v>3.1234293129479163E-3</v>
          </cell>
        </row>
        <row r="31">
          <cell r="B31" t="str">
            <v>UNI_HV</v>
          </cell>
          <cell r="C31">
            <v>0.26806086572349741</v>
          </cell>
          <cell r="D31">
            <v>0.11591979351706033</v>
          </cell>
          <cell r="E31">
            <v>0.27089734190853987</v>
          </cell>
          <cell r="F31">
            <v>4.5881004849383566E-2</v>
          </cell>
          <cell r="G31">
            <v>0.70075900599848118</v>
          </cell>
        </row>
        <row r="32">
          <cell r="B32" t="str">
            <v>UNI_LV</v>
          </cell>
          <cell r="C32">
            <v>0.51436084688749917</v>
          </cell>
          <cell r="D32">
            <v>0.30554727220345046</v>
          </cell>
          <cell r="E32">
            <v>0.51980353725849715</v>
          </cell>
          <cell r="F32">
            <v>8.7825368039091606E-2</v>
          </cell>
          <cell r="G32">
            <v>1.4275370243885384</v>
          </cell>
        </row>
        <row r="33">
          <cell r="B33" t="str">
            <v>USI_HV</v>
          </cell>
          <cell r="C33">
            <v>0.14079206234449926</v>
          </cell>
          <cell r="D33">
            <v>0.10424898239895629</v>
          </cell>
          <cell r="E33">
            <v>0.14228184837053975</v>
          </cell>
          <cell r="F33">
            <v>-9.7289536143506244E-3</v>
          </cell>
          <cell r="G33">
            <v>0.3775939394996447</v>
          </cell>
        </row>
        <row r="34">
          <cell r="B34" t="str">
            <v>USI_LV</v>
          </cell>
          <cell r="C34">
            <v>0.16345117638050013</v>
          </cell>
          <cell r="D34">
            <v>6.9625147880482491E-2</v>
          </cell>
          <cell r="E34">
            <v>0.16518072898777511</v>
          </cell>
          <cell r="F34">
            <v>-6.9187586834340203E-2</v>
          </cell>
          <cell r="G34">
            <v>0.32906946641441748</v>
          </cell>
        </row>
        <row r="35">
          <cell r="B35" t="str">
            <v>WTK_LV</v>
          </cell>
          <cell r="C35">
            <v>2.3359754990000003E-3</v>
          </cell>
          <cell r="D35">
            <v>5.5878574132699991E-4</v>
          </cell>
          <cell r="E35">
            <v>2.3606935377703097E-3</v>
          </cell>
          <cell r="F35">
            <v>-1.5535416118728329E-3</v>
          </cell>
          <cell r="G35">
            <v>3.7019131662244771E-3</v>
          </cell>
        </row>
        <row r="36">
          <cell r="B36" t="str">
            <v>WTN_LV</v>
          </cell>
          <cell r="C36">
            <v>0.57613608135350047</v>
          </cell>
          <cell r="D36">
            <v>0.32978542032949087</v>
          </cell>
          <cell r="E36">
            <v>0.58223244409444808</v>
          </cell>
          <cell r="F36">
            <v>6.4129284782108387E-2</v>
          </cell>
          <cell r="G36">
            <v>1.552283230559548</v>
          </cell>
        </row>
        <row r="37">
          <cell r="B37" t="str">
            <v>WTO_LV</v>
          </cell>
          <cell r="C37">
            <v>0.12375201205949944</v>
          </cell>
          <cell r="D37">
            <v>6.8647434044811675E-2</v>
          </cell>
          <cell r="E37">
            <v>0.12506148942058476</v>
          </cell>
          <cell r="F37">
            <v>-5.7144241695795135E-2</v>
          </cell>
          <cell r="G37">
            <v>0.26031669382910072</v>
          </cell>
        </row>
        <row r="110">
          <cell r="C110">
            <v>64.095997206013152</v>
          </cell>
          <cell r="D110">
            <v>78.539745577517735</v>
          </cell>
          <cell r="E110">
            <v>74.54300820368374</v>
          </cell>
          <cell r="F110">
            <v>11.190133506662963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escription"/>
      <sheetName val="Inputs"/>
      <sheetName val="Contents"/>
      <sheetName val="Summary"/>
      <sheetName val="Connection charges"/>
      <sheetName val="Benefit-based charges (Cust.)"/>
      <sheetName val="Benefit-based charges (Conn.)"/>
      <sheetName val="Residual charges"/>
      <sheetName val="Transitional cap"/>
      <sheetName val="Analysis I"/>
      <sheetName val="Analysis II"/>
      <sheetName val="Change log"/>
      <sheetName val="Review log"/>
      <sheetName val="Error check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C9" t="str">
            <v>Alpine Energy Ltd</v>
          </cell>
          <cell r="E9">
            <v>2.6451300499999997</v>
          </cell>
          <cell r="F9">
            <v>1.6208091523735051</v>
          </cell>
          <cell r="G9">
            <v>8.1738870498838185</v>
          </cell>
          <cell r="H9">
            <v>0.17486689216156298</v>
          </cell>
        </row>
        <row r="10">
          <cell r="C10" t="str">
            <v>Buller Electricity Ltd</v>
          </cell>
          <cell r="E10">
            <v>0.45926843000000001</v>
          </cell>
          <cell r="F10">
            <v>0.13874857817537373</v>
          </cell>
          <cell r="G10">
            <v>1.0171062474203114</v>
          </cell>
          <cell r="H10">
            <v>2.049115844562753E-2</v>
          </cell>
        </row>
        <row r="11">
          <cell r="C11" t="str">
            <v>Centralines Limited</v>
          </cell>
          <cell r="E11">
            <v>0.76442118000000003</v>
          </cell>
          <cell r="F11">
            <v>0.35827183613967589</v>
          </cell>
          <cell r="G11">
            <v>1.0562250269232325</v>
          </cell>
          <cell r="H11">
            <v>2.4427254171110437E-2</v>
          </cell>
        </row>
        <row r="12">
          <cell r="C12" t="str">
            <v>Counties Power Ltd</v>
          </cell>
          <cell r="E12">
            <v>0.98603348000000002</v>
          </cell>
          <cell r="F12">
            <v>3.4831939031750458</v>
          </cell>
          <cell r="G12">
            <v>6.6587997675707582</v>
          </cell>
          <cell r="H12">
            <v>0.18044244335968559</v>
          </cell>
        </row>
        <row r="13">
          <cell r="C13" t="str">
            <v>Contact Energy Limited</v>
          </cell>
          <cell r="E13">
            <v>4.1824106899999993</v>
          </cell>
          <cell r="F13">
            <v>23.777994315472938</v>
          </cell>
          <cell r="G13">
            <v>1.4249468479017031</v>
          </cell>
          <cell r="H13">
            <v>0.43162937038119187</v>
          </cell>
        </row>
        <row r="14">
          <cell r="C14" t="str">
            <v>Aurora Energy Limited</v>
          </cell>
          <cell r="E14">
            <v>4.2533524099999998</v>
          </cell>
          <cell r="F14">
            <v>2.6791766932595169</v>
          </cell>
          <cell r="G14">
            <v>18.070135661317394</v>
          </cell>
          <cell r="H14">
            <v>0.37096733610922167</v>
          </cell>
        </row>
        <row r="15">
          <cell r="C15" t="str">
            <v>EA Networks</v>
          </cell>
          <cell r="E15">
            <v>0.29749547999999998</v>
          </cell>
          <cell r="F15">
            <v>1.0167220609372594</v>
          </cell>
          <cell r="G15">
            <v>9.1582808828273379</v>
          </cell>
          <cell r="H15">
            <v>0.18178945260829607</v>
          </cell>
        </row>
        <row r="16">
          <cell r="C16" t="str">
            <v>Eastland Network Limited</v>
          </cell>
          <cell r="E16">
            <v>0.25339321999999997</v>
          </cell>
          <cell r="F16">
            <v>0.57522024814220918</v>
          </cell>
          <cell r="G16">
            <v>3.1149631651952632</v>
          </cell>
          <cell r="H16">
            <v>6.4707150347706424E-2</v>
          </cell>
        </row>
        <row r="17">
          <cell r="C17" t="str">
            <v>Genesis Energy Ltd</v>
          </cell>
          <cell r="E17">
            <v>5.0263274400000011</v>
          </cell>
          <cell r="F17">
            <v>8.6662067368287037</v>
          </cell>
          <cell r="G17">
            <v>0.69509864806167609</v>
          </cell>
          <cell r="H17">
            <v>0.14601345938529262</v>
          </cell>
        </row>
        <row r="18">
          <cell r="C18" t="str">
            <v>Electra Limited</v>
          </cell>
          <cell r="E18">
            <v>1.6275399700000002</v>
          </cell>
          <cell r="F18">
            <v>1.4911066272019411</v>
          </cell>
          <cell r="G18">
            <v>5.7713981581002125</v>
          </cell>
          <cell r="H18">
            <v>0.12903237118929722</v>
          </cell>
        </row>
        <row r="19">
          <cell r="C19" t="str">
            <v>Horizon Energy Distribution Ltd</v>
          </cell>
          <cell r="E19">
            <v>2.4471983799999997</v>
          </cell>
          <cell r="F19">
            <v>0.39299104440813909</v>
          </cell>
          <cell r="G19">
            <v>4.7556563341040956</v>
          </cell>
          <cell r="H19">
            <v>9.1595850945712945E-2</v>
          </cell>
        </row>
        <row r="20">
          <cell r="C20" t="str">
            <v>Whareroa Cogeneration Limited</v>
          </cell>
          <cell r="E20">
            <v>0.16673010999999999</v>
          </cell>
          <cell r="F20">
            <v>9.3892315870607049E-2</v>
          </cell>
          <cell r="G20">
            <v>1.5584401625212001</v>
          </cell>
          <cell r="H20">
            <v>-0.93839354294988475</v>
          </cell>
        </row>
        <row r="21">
          <cell r="C21" t="str">
            <v>Beach Energy Resources NZ (Holdings) Ltd</v>
          </cell>
          <cell r="E21">
            <v>7.4973479999999995E-2</v>
          </cell>
          <cell r="F21">
            <v>0.15006499225355766</v>
          </cell>
          <cell r="G21">
            <v>0.46592973814453104</v>
          </cell>
          <cell r="H21">
            <v>1.0562067876993597E-2</v>
          </cell>
        </row>
        <row r="22">
          <cell r="C22" t="str">
            <v>Marlborough Lines Limited</v>
          </cell>
          <cell r="E22">
            <v>0.59713078000000008</v>
          </cell>
          <cell r="F22">
            <v>0.97885226898946176</v>
          </cell>
          <cell r="G22">
            <v>3.7893120802722602</v>
          </cell>
          <cell r="H22">
            <v>8.3375271438909951E-2</v>
          </cell>
        </row>
        <row r="23">
          <cell r="C23" t="str">
            <v>MEL (Te Apiti) Limited</v>
          </cell>
          <cell r="E23">
            <v>6.289119E-2</v>
          </cell>
          <cell r="F23">
            <v>0.15249690978711519</v>
          </cell>
          <cell r="G23">
            <v>4.7451899999999998E-2</v>
          </cell>
          <cell r="H23">
            <v>2.3056043085063205E-3</v>
          </cell>
        </row>
        <row r="24">
          <cell r="C24" t="str">
            <v>MEL (West Wind) Limited</v>
          </cell>
          <cell r="E24">
            <v>0.10019955</v>
          </cell>
          <cell r="F24">
            <v>0.42042361419677954</v>
          </cell>
          <cell r="G24">
            <v>9.7911679999999987E-2</v>
          </cell>
          <cell r="H24">
            <v>6.1352978406141491E-3</v>
          </cell>
        </row>
        <row r="25">
          <cell r="C25" t="str">
            <v>Meridian Energy Limited</v>
          </cell>
          <cell r="E25">
            <v>16.616420209999998</v>
          </cell>
          <cell r="F25">
            <v>47.766170595498465</v>
          </cell>
          <cell r="G25">
            <v>1.3864867592820835</v>
          </cell>
          <cell r="H25">
            <v>0.85776392117545219</v>
          </cell>
        </row>
        <row r="26">
          <cell r="C26" t="str">
            <v>Methanex New Zealand Ltd</v>
          </cell>
          <cell r="E26">
            <v>0.24424689000000002</v>
          </cell>
          <cell r="F26">
            <v>0.12863253612654721</v>
          </cell>
          <cell r="G26">
            <v>0.47358824530883764</v>
          </cell>
          <cell r="H26">
            <v>1.0405105199473654E-2</v>
          </cell>
        </row>
        <row r="27">
          <cell r="C27" t="str">
            <v>Mainpower New Zealand Limited</v>
          </cell>
          <cell r="E27">
            <v>2.8725603900000003</v>
          </cell>
          <cell r="F27">
            <v>1.629905362175919</v>
          </cell>
          <cell r="G27">
            <v>7.4550633428731743</v>
          </cell>
          <cell r="H27">
            <v>0.16164454798677741</v>
          </cell>
        </row>
        <row r="28">
          <cell r="C28" t="str">
            <v>Mercury NZ Limited</v>
          </cell>
          <cell r="E28">
            <v>3.4790993399999999</v>
          </cell>
          <cell r="F28">
            <v>6.7351635643531598</v>
          </cell>
          <cell r="G28">
            <v>1.7534299030999996</v>
          </cell>
          <cell r="H28">
            <v>0.14093556943678026</v>
          </cell>
        </row>
        <row r="29">
          <cell r="C29" t="str">
            <v>Mercury SPV Limited</v>
          </cell>
          <cell r="E29">
            <v>8.0190919999999999E-2</v>
          </cell>
          <cell r="F29">
            <v>0.3901674771671193</v>
          </cell>
          <cell r="G29">
            <v>9.7496800000000008E-2</v>
          </cell>
          <cell r="H29">
            <v>6.1254021452286211E-3</v>
          </cell>
        </row>
        <row r="30">
          <cell r="C30" t="str">
            <v>Nga Awa Purua Joint Venture</v>
          </cell>
          <cell r="E30">
            <v>0.42689475999999998</v>
          </cell>
          <cell r="F30">
            <v>1.7300587802840883</v>
          </cell>
          <cell r="G30">
            <v>0.27641379999999999</v>
          </cell>
          <cell r="H30">
            <v>3.1958439706014932E-2</v>
          </cell>
        </row>
        <row r="31">
          <cell r="C31" t="str">
            <v>Nelson Electricity Ltd</v>
          </cell>
          <cell r="E31">
            <v>7.57988E-2</v>
          </cell>
          <cell r="F31">
            <v>0.12183875377195359</v>
          </cell>
          <cell r="G31">
            <v>0.72300930489189419</v>
          </cell>
          <cell r="H31">
            <v>1.5084815551838101E-2</v>
          </cell>
        </row>
        <row r="32">
          <cell r="C32" t="str">
            <v>Northpower Limited</v>
          </cell>
          <cell r="E32">
            <v>2.4558668299999997</v>
          </cell>
          <cell r="F32">
            <v>6.5276821216341565</v>
          </cell>
          <cell r="G32">
            <v>8.9996557515499624</v>
          </cell>
          <cell r="H32">
            <v>0.27158711586215639</v>
          </cell>
        </row>
        <row r="33">
          <cell r="C33" t="str">
            <v>Ngatamariki Geothermal Ltd</v>
          </cell>
          <cell r="E33">
            <v>0.26019180999999997</v>
          </cell>
          <cell r="F33">
            <v>1.049464824273761</v>
          </cell>
          <cell r="G33">
            <v>4.6985159999999998E-2</v>
          </cell>
          <cell r="H33">
            <v>1.720728896411584E-2</v>
          </cell>
        </row>
        <row r="34">
          <cell r="C34" t="str">
            <v>NZ Aluminium Smelters Limited</v>
          </cell>
          <cell r="E34">
            <v>1.2710976100000002</v>
          </cell>
          <cell r="F34">
            <v>12.379255878952312</v>
          </cell>
          <cell r="G34">
            <v>30.292843006609576</v>
          </cell>
          <cell r="H34">
            <v>0.76093894351048319</v>
          </cell>
        </row>
        <row r="35">
          <cell r="C35" t="str">
            <v>New Zealand Steel Limited</v>
          </cell>
          <cell r="E35">
            <v>2.2849301099999999</v>
          </cell>
          <cell r="F35">
            <v>2.6539861864070473</v>
          </cell>
          <cell r="G35">
            <v>8.8348461080277279</v>
          </cell>
          <cell r="H35">
            <v>-3.7967206004934475</v>
          </cell>
        </row>
        <row r="36">
          <cell r="C36" t="str">
            <v>OMV New Zealand Production Ltd</v>
          </cell>
          <cell r="E36">
            <v>0.26656610999999997</v>
          </cell>
          <cell r="F36">
            <v>0.21497129423980507</v>
          </cell>
          <cell r="G36">
            <v>0.60510248</v>
          </cell>
          <cell r="H36">
            <v>1.4076605908077269E-2</v>
          </cell>
        </row>
        <row r="37">
          <cell r="C37" t="str">
            <v>Orion New Zealand Limited</v>
          </cell>
          <cell r="E37">
            <v>4.1169687799999997</v>
          </cell>
          <cell r="F37">
            <v>8.8527577235422985</v>
          </cell>
          <cell r="G37">
            <v>39.663691466220214</v>
          </cell>
          <cell r="H37">
            <v>0.8637925532646209</v>
          </cell>
        </row>
        <row r="38">
          <cell r="C38" t="str">
            <v>Pan Pac Forest Product Limited</v>
          </cell>
          <cell r="E38">
            <v>1.0218734</v>
          </cell>
          <cell r="F38">
            <v>0.75510355010118402</v>
          </cell>
          <cell r="G38">
            <v>4.075921007426544</v>
          </cell>
          <cell r="H38">
            <v>-1.6546203670434159</v>
          </cell>
        </row>
        <row r="39">
          <cell r="C39" t="str">
            <v>Powerco Limited</v>
          </cell>
          <cell r="E39">
            <v>16.020362289999998</v>
          </cell>
          <cell r="F39">
            <v>10.922265349292585</v>
          </cell>
          <cell r="G39">
            <v>53.207870681259656</v>
          </cell>
          <cell r="H39">
            <v>1.1336661496423417</v>
          </cell>
        </row>
        <row r="40">
          <cell r="C40" t="str">
            <v>Powernet Ltd</v>
          </cell>
          <cell r="E40">
            <v>3.8088046299999996</v>
          </cell>
          <cell r="F40">
            <v>2.9132705156112464</v>
          </cell>
          <cell r="G40">
            <v>15.274366380658087</v>
          </cell>
          <cell r="H40">
            <v>0.32346756972715596</v>
          </cell>
        </row>
        <row r="41">
          <cell r="C41" t="str">
            <v>Daiken Southland Limited</v>
          </cell>
          <cell r="E41">
            <v>0.16574389</v>
          </cell>
          <cell r="F41">
            <v>0.1997525269695786</v>
          </cell>
          <cell r="G41">
            <v>0.46703029484878478</v>
          </cell>
          <cell r="H41">
            <v>1.1713993797656936E-2</v>
          </cell>
        </row>
        <row r="42">
          <cell r="C42" t="str">
            <v>Scanpower Limited</v>
          </cell>
          <cell r="E42">
            <v>0.63787083</v>
          </cell>
          <cell r="F42">
            <v>0.26262500412539896</v>
          </cell>
          <cell r="G42">
            <v>0.78518635994357788</v>
          </cell>
          <cell r="H42">
            <v>1.813131084997718E-2</v>
          </cell>
        </row>
        <row r="43">
          <cell r="C43" t="str">
            <v>Southdown Cogeneration Ltd</v>
          </cell>
          <cell r="E43">
            <v>4.5884979999999999E-2</v>
          </cell>
          <cell r="F43">
            <v>1.1914959197283035E-2</v>
          </cell>
          <cell r="G43">
            <v>9.4903799999999996E-2</v>
          </cell>
          <cell r="H43">
            <v>1.8310384328275738E-3</v>
          </cell>
        </row>
        <row r="44">
          <cell r="C44" t="str">
            <v>Southpark Utilities Limited</v>
          </cell>
          <cell r="E44">
            <v>3.9264790000000001E-2</v>
          </cell>
          <cell r="F44">
            <v>4.4547542847453158E-5</v>
          </cell>
          <cell r="G44">
            <v>8.5427951023864697E-3</v>
          </cell>
          <cell r="H44">
            <v>1.5299753652645836E-4</v>
          </cell>
        </row>
        <row r="45">
          <cell r="C45" t="str">
            <v>Norske Skog Tasman Limited</v>
          </cell>
          <cell r="E45">
            <v>1.1660340200000001</v>
          </cell>
          <cell r="F45">
            <v>0.47019659955891602</v>
          </cell>
          <cell r="G45">
            <v>6.3776301511538982</v>
          </cell>
          <cell r="H45">
            <v>-4.1907213617169798</v>
          </cell>
        </row>
        <row r="46">
          <cell r="C46" t="str">
            <v>GTL Energy New Zealand Ltd</v>
          </cell>
          <cell r="E46">
            <v>4.46154E-3</v>
          </cell>
          <cell r="F46">
            <v>1.9417126807683817E-3</v>
          </cell>
          <cell r="G46">
            <v>1.4931295884933421E-2</v>
          </cell>
          <cell r="H46">
            <v>-1.1834701821822313E-2</v>
          </cell>
        </row>
        <row r="47">
          <cell r="C47" t="str">
            <v>Southern Generation GP Limited</v>
          </cell>
          <cell r="E47">
            <v>0.22213054999999998</v>
          </cell>
          <cell r="F47">
            <v>7.1296391742788397E-3</v>
          </cell>
          <cell r="G47">
            <v>0</v>
          </cell>
          <cell r="H47">
            <v>0</v>
          </cell>
        </row>
        <row r="48">
          <cell r="C48" t="str">
            <v>Tararua Wind Power</v>
          </cell>
          <cell r="E48">
            <v>6.1073250000000003E-2</v>
          </cell>
          <cell r="F48">
            <v>0.22223728594748435</v>
          </cell>
          <cell r="G48">
            <v>5.5542059999999997E-2</v>
          </cell>
          <cell r="H48">
            <v>3.4891465660371757E-3</v>
          </cell>
        </row>
        <row r="49">
          <cell r="C49" t="str">
            <v>Network Tasman Limited</v>
          </cell>
          <cell r="E49">
            <v>1.5084353299999997</v>
          </cell>
          <cell r="F49">
            <v>1.3738857430186484</v>
          </cell>
          <cell r="G49">
            <v>7.6647324341820084</v>
          </cell>
          <cell r="H49">
            <v>0.16080909194985848</v>
          </cell>
        </row>
        <row r="50">
          <cell r="C50" t="str">
            <v>Nova Energy Limited</v>
          </cell>
          <cell r="E50">
            <v>0.27667791000000003</v>
          </cell>
          <cell r="F50">
            <v>6.5334860074102497E-2</v>
          </cell>
          <cell r="G50">
            <v>0.36330984847009001</v>
          </cell>
          <cell r="H50">
            <v>7.0069929727375451E-3</v>
          </cell>
        </row>
        <row r="51">
          <cell r="C51" t="str">
            <v>Todd Generation Taranaki Limited</v>
          </cell>
          <cell r="E51">
            <v>5.9622790000000009E-2</v>
          </cell>
          <cell r="F51">
            <v>0.83564704211269125</v>
          </cell>
          <cell r="G51">
            <v>7.0361933366088827E-2</v>
          </cell>
          <cell r="H51">
            <v>1.2699586122387177E-2</v>
          </cell>
        </row>
        <row r="52">
          <cell r="C52" t="str">
            <v>Top Energy Ltd</v>
          </cell>
          <cell r="E52">
            <v>0.98959481999999999</v>
          </cell>
          <cell r="F52">
            <v>1.192000641017573</v>
          </cell>
          <cell r="G52">
            <v>3.61223881266445</v>
          </cell>
          <cell r="H52">
            <v>8.500805439405347E-2</v>
          </cell>
        </row>
        <row r="53">
          <cell r="C53" t="str">
            <v>KiwiRail Holdings Limited</v>
          </cell>
          <cell r="E53">
            <v>1.97009477</v>
          </cell>
          <cell r="F53">
            <v>0.25576922264471186</v>
          </cell>
          <cell r="G53">
            <v>2.1746957434504663</v>
          </cell>
          <cell r="H53">
            <v>-0.85773500367052269</v>
          </cell>
        </row>
        <row r="54">
          <cell r="C54" t="str">
            <v>Trustpower Limited</v>
          </cell>
          <cell r="E54">
            <v>0.78622065000000008</v>
          </cell>
          <cell r="F54">
            <v>1.1349646367084043</v>
          </cell>
          <cell r="G54">
            <v>3.4954212130444931E-2</v>
          </cell>
          <cell r="H54">
            <v>1.9413613259202909E-2</v>
          </cell>
        </row>
        <row r="55">
          <cell r="C55" t="str">
            <v>Wellington Electricity Lines Limited</v>
          </cell>
          <cell r="E55">
            <v>8.17825107</v>
          </cell>
          <cell r="F55">
            <v>7.6174405135855023</v>
          </cell>
          <cell r="G55">
            <v>29.817214575999269</v>
          </cell>
          <cell r="H55">
            <v>0.65517291171544045</v>
          </cell>
        </row>
        <row r="56">
          <cell r="C56" t="str">
            <v>Unison Networks Limited</v>
          </cell>
          <cell r="E56">
            <v>5.6398092799999997</v>
          </cell>
          <cell r="F56">
            <v>2.1562034316376164</v>
          </cell>
          <cell r="G56">
            <v>18.813539616127056</v>
          </cell>
          <cell r="H56">
            <v>0.37099119138091363</v>
          </cell>
        </row>
        <row r="57">
          <cell r="C57" t="str">
            <v>Vector Limited</v>
          </cell>
          <cell r="E57">
            <v>13.150265010000002</v>
          </cell>
          <cell r="F57">
            <v>55.682669990997447</v>
          </cell>
          <cell r="G57">
            <v>108.15525699319035</v>
          </cell>
          <cell r="H57">
            <v>2.9052592012003275</v>
          </cell>
        </row>
        <row r="58">
          <cell r="C58" t="str">
            <v>Waipa Networks Limited</v>
          </cell>
          <cell r="E58">
            <v>1.1683198099999998</v>
          </cell>
          <cell r="F58">
            <v>1.1764187417234051</v>
          </cell>
          <cell r="G58">
            <v>3.8582481102139123</v>
          </cell>
          <cell r="H58">
            <v>8.924519135353251E-2</v>
          </cell>
        </row>
        <row r="59">
          <cell r="C59" t="str">
            <v>Network Waitaki Limited</v>
          </cell>
          <cell r="E59">
            <v>0.93573624999999994</v>
          </cell>
          <cell r="F59">
            <v>0.68778467806554611</v>
          </cell>
          <cell r="G59">
            <v>3.5790377385698191</v>
          </cell>
          <cell r="H59">
            <v>7.6308926111727252E-2</v>
          </cell>
        </row>
        <row r="60">
          <cell r="C60" t="str">
            <v>Waverley Wind Farm</v>
          </cell>
          <cell r="E60">
            <v>7.3377059999999994E-2</v>
          </cell>
          <cell r="F60">
            <v>0.22847645044251402</v>
          </cell>
          <cell r="G60">
            <v>5.709786E-2</v>
          </cell>
          <cell r="H60">
            <v>3.5870392442922945E-3</v>
          </cell>
        </row>
        <row r="61">
          <cell r="C61" t="str">
            <v>WEL Networks Limited</v>
          </cell>
          <cell r="E61">
            <v>1.72859641</v>
          </cell>
          <cell r="F61">
            <v>2.6598966655478358</v>
          </cell>
          <cell r="G61">
            <v>15.29054856315585</v>
          </cell>
          <cell r="H61">
            <v>0.3197390619806062</v>
          </cell>
        </row>
        <row r="62">
          <cell r="C62" t="str">
            <v>Winstone Pulp International</v>
          </cell>
          <cell r="E62">
            <v>1.13163349</v>
          </cell>
          <cell r="F62">
            <v>0.46247663759821378</v>
          </cell>
          <cell r="G62">
            <v>1.8885808704708142</v>
          </cell>
          <cell r="H62">
            <v>4.1779941375084631E-2</v>
          </cell>
        </row>
        <row r="63">
          <cell r="C63" t="str">
            <v>Westpower Limited</v>
          </cell>
          <cell r="E63">
            <v>0.70945624000000007</v>
          </cell>
          <cell r="F63">
            <v>0.19774263310008672</v>
          </cell>
          <cell r="G63">
            <v>3.0911349338323033</v>
          </cell>
          <cell r="H63">
            <v>5.8522827023071454E-2</v>
          </cell>
        </row>
        <row r="64">
          <cell r="C64" t="str">
            <v>The Lines Company Ltd</v>
          </cell>
          <cell r="E64">
            <v>1.3690123600000002</v>
          </cell>
          <cell r="F64">
            <v>0.69946451976331381</v>
          </cell>
          <cell r="G64">
            <v>3.9354340020942384</v>
          </cell>
          <cell r="H64">
            <v>8.2168451779569468E-2</v>
          </cell>
        </row>
        <row r="65">
          <cell r="E65">
            <v>121.26393581999997</v>
          </cell>
          <cell r="F65">
            <v>228.36888449387769</v>
          </cell>
          <cell r="G65">
            <v>449.23246655230224</v>
          </cell>
        </row>
      </sheetData>
      <sheetData sheetId="5" refreshError="1"/>
      <sheetData sheetId="6">
        <row r="75">
          <cell r="B75" t="str">
            <v>ALPE</v>
          </cell>
          <cell r="BV75">
            <v>1.5900089176110999</v>
          </cell>
        </row>
        <row r="76">
          <cell r="B76" t="str">
            <v>BUEL</v>
          </cell>
          <cell r="BV76">
            <v>0.12704137734395882</v>
          </cell>
        </row>
        <row r="77">
          <cell r="B77" t="str">
            <v>CHBP</v>
          </cell>
          <cell r="BV77">
            <v>0.30769907300254962</v>
          </cell>
        </row>
        <row r="78">
          <cell r="B78" t="str">
            <v>COUP</v>
          </cell>
          <cell r="BV78">
            <v>3.4164135750257505</v>
          </cell>
        </row>
        <row r="79">
          <cell r="B79" t="str">
            <v>CTCT</v>
          </cell>
          <cell r="BV79">
            <v>22.675580226277301</v>
          </cell>
        </row>
        <row r="80">
          <cell r="B80" t="str">
            <v>DUNE</v>
          </cell>
          <cell r="BV80">
            <v>2.6432562926188821</v>
          </cell>
        </row>
        <row r="81">
          <cell r="B81" t="str">
            <v>EASH</v>
          </cell>
          <cell r="BV81">
            <v>0.99214428522172615</v>
          </cell>
        </row>
        <row r="82">
          <cell r="B82" t="str">
            <v>EAST</v>
          </cell>
          <cell r="BV82">
            <v>0.49803570805245995</v>
          </cell>
        </row>
        <row r="83">
          <cell r="B83" t="str">
            <v>GENE</v>
          </cell>
          <cell r="BV83">
            <v>7.457732397707959</v>
          </cell>
        </row>
        <row r="84">
          <cell r="B84" t="str">
            <v>HORO</v>
          </cell>
          <cell r="BV84">
            <v>1.4332741109504561</v>
          </cell>
        </row>
        <row r="85">
          <cell r="B85" t="str">
            <v>HRZE</v>
          </cell>
          <cell r="BV85">
            <v>0.35870435838091086</v>
          </cell>
        </row>
        <row r="86">
          <cell r="B86" t="str">
            <v>KIWI</v>
          </cell>
          <cell r="BV86">
            <v>5.1570232480520312E-2</v>
          </cell>
        </row>
        <row r="87">
          <cell r="B87" t="str">
            <v>KUPE</v>
          </cell>
          <cell r="BV87">
            <v>0.12381558572903779</v>
          </cell>
        </row>
        <row r="88">
          <cell r="B88" t="str">
            <v>MARL</v>
          </cell>
          <cell r="BV88">
            <v>0.86604301026731401</v>
          </cell>
        </row>
        <row r="89">
          <cell r="B89" t="str">
            <v>MELT</v>
          </cell>
          <cell r="BV89">
            <v>8.1284193677840316E-2</v>
          </cell>
        </row>
        <row r="90">
          <cell r="B90" t="str">
            <v>MELW</v>
          </cell>
          <cell r="BV90">
            <v>0.2446597988251964</v>
          </cell>
        </row>
        <row r="91">
          <cell r="B91" t="str">
            <v>MERI</v>
          </cell>
          <cell r="BV91">
            <v>46.507757757225299</v>
          </cell>
        </row>
        <row r="92">
          <cell r="B92" t="str">
            <v>METH</v>
          </cell>
          <cell r="BV92">
            <v>0.10739288521091886</v>
          </cell>
        </row>
        <row r="93">
          <cell r="B93" t="str">
            <v>MPOW</v>
          </cell>
          <cell r="BV93">
            <v>1.5705476847273494</v>
          </cell>
        </row>
        <row r="94">
          <cell r="B94" t="str">
            <v>MRPL</v>
          </cell>
          <cell r="BV94">
            <v>6.1158712612907475</v>
          </cell>
        </row>
        <row r="95">
          <cell r="B95" t="str">
            <v>MSVP</v>
          </cell>
          <cell r="BV95">
            <v>0.24452214118313059</v>
          </cell>
        </row>
        <row r="96">
          <cell r="B96" t="str">
            <v>NAPA</v>
          </cell>
          <cell r="BV96">
            <v>1.5080227889724269</v>
          </cell>
        </row>
        <row r="97">
          <cell r="B97" t="str">
            <v>NELS</v>
          </cell>
          <cell r="BV97">
            <v>0.11926888691651097</v>
          </cell>
        </row>
        <row r="98">
          <cell r="B98" t="str">
            <v>NPOW</v>
          </cell>
          <cell r="BV98">
            <v>6.1647262112751164</v>
          </cell>
        </row>
        <row r="99">
          <cell r="B99" t="str">
            <v>NTRG</v>
          </cell>
          <cell r="BV99">
            <v>0.91380379925606381</v>
          </cell>
        </row>
        <row r="100">
          <cell r="B100" t="str">
            <v>NZAS</v>
          </cell>
          <cell r="BV100">
            <v>12.195066455333492</v>
          </cell>
        </row>
        <row r="101">
          <cell r="B101" t="str">
            <v>NZST</v>
          </cell>
          <cell r="BV101">
            <v>2.6081087957918516</v>
          </cell>
        </row>
        <row r="102">
          <cell r="B102" t="str">
            <v>OMVP</v>
          </cell>
          <cell r="BV102">
            <v>0.18088115568390586</v>
          </cell>
        </row>
        <row r="103">
          <cell r="B103" t="str">
            <v>ORON</v>
          </cell>
          <cell r="BV103">
            <v>8.5671687230273239</v>
          </cell>
        </row>
        <row r="104">
          <cell r="B104" t="str">
            <v>PANP</v>
          </cell>
          <cell r="BV104">
            <v>0.70609773257583419</v>
          </cell>
        </row>
        <row r="105">
          <cell r="B105" t="str">
            <v>POCO</v>
          </cell>
          <cell r="BV105">
            <v>10.091695120776119</v>
          </cell>
        </row>
        <row r="106">
          <cell r="B106" t="str">
            <v>POWN</v>
          </cell>
          <cell r="BV106">
            <v>2.7868209638069805</v>
          </cell>
        </row>
        <row r="107">
          <cell r="B107" t="str">
            <v>RAYN</v>
          </cell>
          <cell r="BV107">
            <v>0.18703415034379309</v>
          </cell>
        </row>
        <row r="108">
          <cell r="B108" t="str">
            <v>SCAN</v>
          </cell>
          <cell r="BV108">
            <v>0.22719643422151467</v>
          </cell>
        </row>
        <row r="109">
          <cell r="B109" t="str">
            <v>SCGL</v>
          </cell>
          <cell r="BV109">
            <v>7.3343569753950913E-3</v>
          </cell>
        </row>
        <row r="110">
          <cell r="B110" t="str">
            <v>SHPK</v>
          </cell>
          <cell r="BV110">
            <v>0</v>
          </cell>
        </row>
        <row r="111">
          <cell r="B111" t="str">
            <v>SKOG</v>
          </cell>
          <cell r="BV111">
            <v>0.3765762375177239</v>
          </cell>
        </row>
        <row r="112">
          <cell r="B112" t="str">
            <v>SOLE</v>
          </cell>
          <cell r="BV112">
            <v>1.8892338418564966E-3</v>
          </cell>
        </row>
        <row r="113">
          <cell r="B113" t="str">
            <v>SOU2</v>
          </cell>
          <cell r="BV113">
            <v>0</v>
          </cell>
        </row>
        <row r="114">
          <cell r="B114" t="str">
            <v>TARW</v>
          </cell>
          <cell r="BV114">
            <v>0.13927848987660749</v>
          </cell>
        </row>
        <row r="115">
          <cell r="B115" t="str">
            <v>TASM</v>
          </cell>
          <cell r="BV115">
            <v>1.3142299355218852</v>
          </cell>
        </row>
        <row r="116">
          <cell r="B116" t="str">
            <v>TBOP</v>
          </cell>
          <cell r="BV116">
            <v>2.7933740210875826E-2</v>
          </cell>
        </row>
        <row r="117">
          <cell r="B117" t="str">
            <v>TOD3</v>
          </cell>
          <cell r="BV117">
            <v>0.63873420368120826</v>
          </cell>
        </row>
        <row r="118">
          <cell r="B118" t="str">
            <v>TOPE</v>
          </cell>
          <cell r="BV118">
            <v>1.1342846100531259</v>
          </cell>
        </row>
        <row r="119">
          <cell r="B119" t="str">
            <v>TRNZ</v>
          </cell>
          <cell r="BV119">
            <v>0.25138548013366352</v>
          </cell>
        </row>
        <row r="120">
          <cell r="B120" t="str">
            <v>TRUG</v>
          </cell>
          <cell r="BV120">
            <v>1.0490274259769325</v>
          </cell>
        </row>
        <row r="121">
          <cell r="B121" t="str">
            <v>UNET</v>
          </cell>
          <cell r="BV121">
            <v>6.7651256922771337</v>
          </cell>
        </row>
        <row r="122">
          <cell r="B122" t="str">
            <v>UNIS</v>
          </cell>
          <cell r="BV122">
            <v>1.9011843246032754</v>
          </cell>
        </row>
        <row r="123">
          <cell r="B123" t="str">
            <v>VECT</v>
          </cell>
          <cell r="BV123">
            <v>54.063263897081292</v>
          </cell>
        </row>
        <row r="124">
          <cell r="B124" t="str">
            <v>WAIP</v>
          </cell>
          <cell r="BV124">
            <v>1.1248607745141499</v>
          </cell>
        </row>
        <row r="125">
          <cell r="B125" t="str">
            <v>WATA</v>
          </cell>
          <cell r="BV125">
            <v>0.68175975566238933</v>
          </cell>
        </row>
        <row r="126">
          <cell r="B126" t="str">
            <v>WAV1</v>
          </cell>
          <cell r="BV126">
            <v>0.14318864123336481</v>
          </cell>
        </row>
        <row r="127">
          <cell r="B127" t="str">
            <v>WELE</v>
          </cell>
          <cell r="BV127">
            <v>2.5624532219886142</v>
          </cell>
        </row>
        <row r="128">
          <cell r="B128" t="str">
            <v>WNST</v>
          </cell>
          <cell r="BV128">
            <v>0.44425066826016346</v>
          </cell>
        </row>
        <row r="129">
          <cell r="B129" t="str">
            <v>WPOW</v>
          </cell>
          <cell r="BV129">
            <v>0.17655506576483168</v>
          </cell>
        </row>
        <row r="130">
          <cell r="B130" t="str">
            <v>WTOM</v>
          </cell>
          <cell r="BV130">
            <v>0.65253691148837745</v>
          </cell>
        </row>
      </sheetData>
      <sheetData sheetId="7" refreshError="1"/>
      <sheetData sheetId="8" refreshError="1"/>
      <sheetData sheetId="9" refreshError="1"/>
      <sheetData sheetId="10">
        <row r="9">
          <cell r="B9" t="str">
            <v>ALPE</v>
          </cell>
          <cell r="C9" t="str">
            <v>Alpine Energy Ltd</v>
          </cell>
          <cell r="D9" t="str">
            <v>Lines Business</v>
          </cell>
          <cell r="W9">
            <v>14</v>
          </cell>
          <cell r="AQ9" t="str">
            <v>Vector Limited</v>
          </cell>
          <cell r="AS9">
            <v>179.89345119538811</v>
          </cell>
          <cell r="AW9">
            <v>13.150265010000002</v>
          </cell>
          <cell r="AX9">
            <v>55.682669990997447</v>
          </cell>
          <cell r="AY9">
            <v>108.15525699319035</v>
          </cell>
          <cell r="AZ9">
            <v>2.9052592012003275</v>
          </cell>
        </row>
        <row r="10">
          <cell r="B10" t="str">
            <v>BUEL</v>
          </cell>
          <cell r="C10" t="str">
            <v>Buller Electricity Ltd</v>
          </cell>
          <cell r="D10" t="str">
            <v>Lines Business</v>
          </cell>
          <cell r="W10">
            <v>38</v>
          </cell>
          <cell r="AQ10" t="str">
            <v>Powerco Limited</v>
          </cell>
          <cell r="AS10">
            <v>81.284164470194568</v>
          </cell>
          <cell r="AW10">
            <v>16.020362289999998</v>
          </cell>
          <cell r="AX10">
            <v>10.922265349292585</v>
          </cell>
          <cell r="AY10">
            <v>53.207870681259656</v>
          </cell>
          <cell r="AZ10">
            <v>1.1336661496423417</v>
          </cell>
        </row>
        <row r="11">
          <cell r="B11" t="str">
            <v>CHBP</v>
          </cell>
          <cell r="C11" t="str">
            <v>Centralines Limited</v>
          </cell>
          <cell r="D11" t="str">
            <v>Lines Business</v>
          </cell>
          <cell r="W11">
            <v>35</v>
          </cell>
          <cell r="AQ11" t="str">
            <v>Meridian Energy Limited</v>
          </cell>
          <cell r="AS11">
            <v>66.626841485955993</v>
          </cell>
          <cell r="AW11">
            <v>16.616420209999998</v>
          </cell>
          <cell r="AX11">
            <v>47.766170595498465</v>
          </cell>
          <cell r="AY11">
            <v>1.3864867592820835</v>
          </cell>
          <cell r="AZ11">
            <v>0.85776392117545219</v>
          </cell>
        </row>
        <row r="12">
          <cell r="B12" t="str">
            <v>COUP</v>
          </cell>
          <cell r="C12" t="str">
            <v>Counties Power Ltd</v>
          </cell>
          <cell r="D12" t="str">
            <v>Lines Business</v>
          </cell>
          <cell r="W12">
            <v>17</v>
          </cell>
          <cell r="AQ12" t="str">
            <v>Orion New Zealand Limited</v>
          </cell>
          <cell r="AS12">
            <v>53.497210523027135</v>
          </cell>
          <cell r="AW12">
            <v>4.1169687799999997</v>
          </cell>
          <cell r="AX12">
            <v>8.8527577235422985</v>
          </cell>
          <cell r="AY12">
            <v>39.663691466220214</v>
          </cell>
          <cell r="AZ12">
            <v>0.8637925532646209</v>
          </cell>
        </row>
        <row r="13">
          <cell r="B13" t="str">
            <v>CTCT</v>
          </cell>
          <cell r="C13" t="str">
            <v>Contact Energy Limited</v>
          </cell>
          <cell r="D13" t="str">
            <v>Generator</v>
          </cell>
          <cell r="W13">
            <v>7</v>
          </cell>
          <cell r="AQ13" t="str">
            <v>Wellington Electricity Lines Limited</v>
          </cell>
          <cell r="AS13">
            <v>46.268079071300207</v>
          </cell>
          <cell r="AW13">
            <v>8.17825107</v>
          </cell>
          <cell r="AX13">
            <v>7.6174405135855023</v>
          </cell>
          <cell r="AY13">
            <v>29.817214575999269</v>
          </cell>
          <cell r="AZ13">
            <v>0.65517291171544045</v>
          </cell>
        </row>
        <row r="14">
          <cell r="B14" t="str">
            <v>DUNE</v>
          </cell>
          <cell r="C14" t="str">
            <v>Aurora Energy Limited</v>
          </cell>
          <cell r="D14" t="str">
            <v>Lines Business</v>
          </cell>
          <cell r="W14">
            <v>9</v>
          </cell>
          <cell r="AQ14" t="str">
            <v>NZ Aluminium Smelters Limited</v>
          </cell>
          <cell r="AS14">
            <v>44.704135439072374</v>
          </cell>
          <cell r="AW14">
            <v>1.2710976100000002</v>
          </cell>
          <cell r="AX14">
            <v>12.379255878952312</v>
          </cell>
          <cell r="AY14">
            <v>30.292843006609576</v>
          </cell>
          <cell r="AZ14">
            <v>0.76093894351048319</v>
          </cell>
        </row>
        <row r="15">
          <cell r="B15" t="str">
            <v>EASH</v>
          </cell>
          <cell r="C15" t="str">
            <v>EA Networks</v>
          </cell>
          <cell r="D15" t="str">
            <v>Lines Business</v>
          </cell>
          <cell r="W15">
            <v>19</v>
          </cell>
          <cell r="AQ15" t="str">
            <v>Contact Energy Limited</v>
          </cell>
          <cell r="AS15">
            <v>29.816981223755832</v>
          </cell>
          <cell r="AW15">
            <v>4.1824106899999993</v>
          </cell>
          <cell r="AX15">
            <v>23.777994315472938</v>
          </cell>
          <cell r="AY15">
            <v>1.4249468479017031</v>
          </cell>
          <cell r="AZ15">
            <v>0.43162937038119187</v>
          </cell>
        </row>
        <row r="16">
          <cell r="B16" t="str">
            <v>EAST</v>
          </cell>
          <cell r="C16" t="str">
            <v>Eastland Network Limited</v>
          </cell>
          <cell r="D16" t="str">
            <v>Lines Business</v>
          </cell>
          <cell r="W16">
            <v>30</v>
          </cell>
          <cell r="AQ16" t="str">
            <v>Unison Networks Limited</v>
          </cell>
          <cell r="AS16">
            <v>26.980543519145584</v>
          </cell>
          <cell r="AW16">
            <v>5.6398092799999997</v>
          </cell>
          <cell r="AX16">
            <v>2.1562034316376164</v>
          </cell>
          <cell r="AY16">
            <v>18.813539616127056</v>
          </cell>
          <cell r="AZ16">
            <v>0.37099119138091363</v>
          </cell>
        </row>
        <row r="17">
          <cell r="B17" t="str">
            <v>GENE</v>
          </cell>
          <cell r="C17" t="str">
            <v>Genesis Energy Ltd</v>
          </cell>
          <cell r="D17" t="str">
            <v>Generator</v>
          </cell>
          <cell r="W17">
            <v>13</v>
          </cell>
          <cell r="AQ17" t="str">
            <v>Aurora Energy Limited</v>
          </cell>
          <cell r="AS17">
            <v>25.373632100686134</v>
          </cell>
          <cell r="AW17">
            <v>4.2533524099999998</v>
          </cell>
          <cell r="AX17">
            <v>2.6791766932595169</v>
          </cell>
          <cell r="AY17">
            <v>18.070135661317394</v>
          </cell>
          <cell r="AZ17">
            <v>0.37096733610922167</v>
          </cell>
        </row>
        <row r="18">
          <cell r="B18" t="str">
            <v>HORO</v>
          </cell>
          <cell r="C18" t="str">
            <v>Electra Limited</v>
          </cell>
          <cell r="D18" t="str">
            <v>Lines Business</v>
          </cell>
          <cell r="W18">
            <v>21</v>
          </cell>
          <cell r="AQ18" t="str">
            <v>Powernet Ltd</v>
          </cell>
          <cell r="AS18">
            <v>22.31990909599649</v>
          </cell>
          <cell r="AW18">
            <v>3.8088046299999996</v>
          </cell>
          <cell r="AX18">
            <v>2.9132705156112464</v>
          </cell>
          <cell r="AY18">
            <v>15.274366380658087</v>
          </cell>
          <cell r="AZ18">
            <v>0.32346756972715596</v>
          </cell>
        </row>
        <row r="19">
          <cell r="B19" t="str">
            <v>HRZE</v>
          </cell>
          <cell r="C19" t="str">
            <v>Horizon Energy Distribution Ltd</v>
          </cell>
          <cell r="D19" t="str">
            <v>Lines Business</v>
          </cell>
          <cell r="W19">
            <v>22</v>
          </cell>
          <cell r="AQ19" t="str">
            <v>WEL Networks Limited</v>
          </cell>
          <cell r="AS19">
            <v>19.998780700684293</v>
          </cell>
          <cell r="AW19">
            <v>1.72859641</v>
          </cell>
          <cell r="AX19">
            <v>2.6598966655478358</v>
          </cell>
          <cell r="AY19">
            <v>15.29054856315585</v>
          </cell>
          <cell r="AZ19">
            <v>0.3197390619806062</v>
          </cell>
        </row>
        <row r="20">
          <cell r="B20" t="str">
            <v>KIWI</v>
          </cell>
          <cell r="C20" t="str">
            <v>Whareroa Cogeneration Limited</v>
          </cell>
          <cell r="D20" t="str">
            <v>Direct Connect</v>
          </cell>
          <cell r="W20">
            <v>43</v>
          </cell>
          <cell r="AQ20" t="str">
            <v>Northpower Limited</v>
          </cell>
          <cell r="AS20">
            <v>18.254791819046275</v>
          </cell>
          <cell r="AW20">
            <v>2.4558668299999997</v>
          </cell>
          <cell r="AX20">
            <v>6.5276821216341565</v>
          </cell>
          <cell r="AY20">
            <v>8.9996557515499624</v>
          </cell>
          <cell r="AZ20">
            <v>0.27158711586215639</v>
          </cell>
        </row>
        <row r="21">
          <cell r="B21" t="str">
            <v>KUPE</v>
          </cell>
          <cell r="C21" t="str">
            <v>Beach Energy Resources NZ (Holdings) Ltd</v>
          </cell>
          <cell r="D21" t="str">
            <v>Direct Connect</v>
          </cell>
          <cell r="W21">
            <v>47</v>
          </cell>
          <cell r="AQ21" t="str">
            <v>Genesis Energy Ltd</v>
          </cell>
          <cell r="AS21">
            <v>14.533646284275674</v>
          </cell>
          <cell r="AW21">
            <v>5.0263274400000011</v>
          </cell>
          <cell r="AX21">
            <v>8.6662067368287037</v>
          </cell>
          <cell r="AY21">
            <v>0.69509864806167609</v>
          </cell>
          <cell r="AZ21">
            <v>0.14601345938529262</v>
          </cell>
        </row>
        <row r="22">
          <cell r="B22" t="str">
            <v>MARL</v>
          </cell>
          <cell r="C22" t="str">
            <v>Marlborough Lines Limited</v>
          </cell>
          <cell r="D22" t="str">
            <v>Lines Business</v>
          </cell>
          <cell r="W22">
            <v>26</v>
          </cell>
          <cell r="AQ22" t="str">
            <v>Alpine Energy Ltd</v>
          </cell>
          <cell r="AS22">
            <v>12.614693144418885</v>
          </cell>
          <cell r="AW22">
            <v>2.6451300499999997</v>
          </cell>
          <cell r="AX22">
            <v>1.6208091523735051</v>
          </cell>
          <cell r="AY22">
            <v>8.1738870498838185</v>
          </cell>
          <cell r="AZ22">
            <v>0.17486689216156298</v>
          </cell>
        </row>
        <row r="23">
          <cell r="B23" t="str">
            <v>MELT</v>
          </cell>
          <cell r="C23" t="str">
            <v>MEL (Te Apiti) Limited</v>
          </cell>
          <cell r="D23" t="str">
            <v>Generator</v>
          </cell>
          <cell r="W23">
            <v>52</v>
          </cell>
          <cell r="AQ23" t="str">
            <v>Mainpower New Zealand Limited</v>
          </cell>
          <cell r="AS23">
            <v>12.11917364303587</v>
          </cell>
          <cell r="AW23">
            <v>2.8725603900000003</v>
          </cell>
          <cell r="AX23">
            <v>1.629905362175919</v>
          </cell>
          <cell r="AY23">
            <v>7.4550633428731743</v>
          </cell>
          <cell r="AZ23">
            <v>0.16164454798677741</v>
          </cell>
        </row>
        <row r="24">
          <cell r="B24" t="str">
            <v>MELW</v>
          </cell>
          <cell r="C24" t="str">
            <v>MEL (West Wind) Limited</v>
          </cell>
          <cell r="D24" t="str">
            <v>Generator</v>
          </cell>
          <cell r="W24">
            <v>48</v>
          </cell>
          <cell r="AQ24" t="str">
            <v>Mercury NZ Limited</v>
          </cell>
          <cell r="AS24">
            <v>12.108628376889939</v>
          </cell>
          <cell r="AW24">
            <v>3.4790993399999999</v>
          </cell>
          <cell r="AX24">
            <v>6.7351635643531598</v>
          </cell>
          <cell r="AY24">
            <v>1.7534299030999996</v>
          </cell>
          <cell r="AZ24">
            <v>0.14093556943678026</v>
          </cell>
        </row>
        <row r="25">
          <cell r="B25" t="str">
            <v>MERI</v>
          </cell>
          <cell r="C25" t="str">
            <v>Meridian Energy Limited</v>
          </cell>
          <cell r="D25" t="str">
            <v>Generator</v>
          </cell>
          <cell r="W25">
            <v>3</v>
          </cell>
          <cell r="AQ25" t="str">
            <v>Counties Power Ltd</v>
          </cell>
          <cell r="AS25">
            <v>11.308469594105491</v>
          </cell>
          <cell r="AW25">
            <v>0.98603348000000002</v>
          </cell>
          <cell r="AX25">
            <v>3.4831939031750458</v>
          </cell>
          <cell r="AY25">
            <v>6.6587997675707582</v>
          </cell>
          <cell r="AZ25">
            <v>0.18044244335968559</v>
          </cell>
        </row>
        <row r="26">
          <cell r="B26" t="str">
            <v>METH</v>
          </cell>
          <cell r="C26" t="str">
            <v>Methanex New Zealand Ltd</v>
          </cell>
          <cell r="D26" t="str">
            <v>Direct Connect</v>
          </cell>
          <cell r="W26">
            <v>44</v>
          </cell>
          <cell r="AQ26" t="str">
            <v>Network Tasman Limited</v>
          </cell>
          <cell r="AS26">
            <v>10.707862599150515</v>
          </cell>
          <cell r="AW26">
            <v>1.5084353299999997</v>
          </cell>
          <cell r="AX26">
            <v>1.3738857430186484</v>
          </cell>
          <cell r="AY26">
            <v>7.6647324341820084</v>
          </cell>
          <cell r="AZ26">
            <v>0.16080909194985848</v>
          </cell>
        </row>
        <row r="27">
          <cell r="B27" t="str">
            <v>MPOW</v>
          </cell>
          <cell r="C27" t="str">
            <v>Mainpower New Zealand Limited</v>
          </cell>
          <cell r="D27" t="str">
            <v>Lines Business</v>
          </cell>
          <cell r="W27">
            <v>15</v>
          </cell>
          <cell r="AQ27" t="str">
            <v>EA Networks</v>
          </cell>
          <cell r="AS27">
            <v>10.654287876372893</v>
          </cell>
          <cell r="AW27">
            <v>0.29749547999999998</v>
          </cell>
          <cell r="AX27">
            <v>1.0167220609372594</v>
          </cell>
          <cell r="AY27">
            <v>9.1582808828273379</v>
          </cell>
          <cell r="AZ27">
            <v>0.18178945260829607</v>
          </cell>
        </row>
        <row r="28">
          <cell r="B28" t="str">
            <v>MRPL</v>
          </cell>
          <cell r="C28" t="str">
            <v>Mercury NZ Limited</v>
          </cell>
          <cell r="D28" t="str">
            <v>Generator</v>
          </cell>
          <cell r="W28">
            <v>16</v>
          </cell>
          <cell r="AQ28" t="str">
            <v>New Zealand Steel Limited</v>
          </cell>
          <cell r="AS28">
            <v>9.9770418039413276</v>
          </cell>
          <cell r="AW28">
            <v>2.2849301099999999</v>
          </cell>
          <cell r="AX28">
            <v>2.6539861864070473</v>
          </cell>
          <cell r="AY28">
            <v>8.8348461080277279</v>
          </cell>
          <cell r="AZ28">
            <v>-3.7967206004934475</v>
          </cell>
        </row>
        <row r="29">
          <cell r="B29" t="str">
            <v>MSVP</v>
          </cell>
          <cell r="C29" t="str">
            <v>Mercury SPV Limited</v>
          </cell>
          <cell r="D29" t="str">
            <v>Generator</v>
          </cell>
          <cell r="W29">
            <v>49</v>
          </cell>
          <cell r="AQ29" t="str">
            <v>Electra Limited</v>
          </cell>
          <cell r="AS29">
            <v>9.0190771264914495</v>
          </cell>
          <cell r="AW29">
            <v>1.6275399700000002</v>
          </cell>
          <cell r="AX29">
            <v>1.4911066272019411</v>
          </cell>
          <cell r="AY29">
            <v>5.7713981581002125</v>
          </cell>
          <cell r="AZ29">
            <v>0.12903237118929722</v>
          </cell>
        </row>
        <row r="30">
          <cell r="B30" t="str">
            <v>NAPA</v>
          </cell>
          <cell r="C30" t="str">
            <v>Nga Awa Purua Joint Venture</v>
          </cell>
          <cell r="D30" t="str">
            <v>Generator</v>
          </cell>
          <cell r="W30">
            <v>34</v>
          </cell>
          <cell r="AQ30" t="str">
            <v>Horizon Energy Distribution Ltd</v>
          </cell>
          <cell r="AS30">
            <v>7.6874416094579479</v>
          </cell>
          <cell r="AW30">
            <v>2.4471983799999997</v>
          </cell>
          <cell r="AX30">
            <v>0.39299104440813909</v>
          </cell>
          <cell r="AY30">
            <v>4.7556563341040956</v>
          </cell>
          <cell r="AZ30">
            <v>9.1595850945712945E-2</v>
          </cell>
        </row>
        <row r="31">
          <cell r="B31" t="str">
            <v>NELS</v>
          </cell>
          <cell r="C31" t="str">
            <v>Nelson Electricity Ltd</v>
          </cell>
          <cell r="D31" t="str">
            <v>Lines Business</v>
          </cell>
          <cell r="W31">
            <v>42</v>
          </cell>
          <cell r="AQ31" t="str">
            <v>Waipa Networks Limited</v>
          </cell>
          <cell r="AS31">
            <v>6.2922318532908497</v>
          </cell>
          <cell r="AW31">
            <v>1.1683198099999998</v>
          </cell>
          <cell r="AX31">
            <v>1.1764187417234051</v>
          </cell>
          <cell r="AY31">
            <v>3.8582481102139123</v>
          </cell>
          <cell r="AZ31">
            <v>8.924519135353251E-2</v>
          </cell>
        </row>
        <row r="32">
          <cell r="B32" t="str">
            <v>NPOW</v>
          </cell>
          <cell r="C32" t="str">
            <v>Northpower Limited</v>
          </cell>
          <cell r="D32" t="str">
            <v>Lines Business</v>
          </cell>
          <cell r="W32">
            <v>12</v>
          </cell>
          <cell r="AQ32" t="str">
            <v>The Lines Company Ltd</v>
          </cell>
          <cell r="AS32">
            <v>6.0860793336371222</v>
          </cell>
          <cell r="AW32">
            <v>1.3690123600000002</v>
          </cell>
          <cell r="AX32">
            <v>0.69946451976331381</v>
          </cell>
          <cell r="AY32">
            <v>3.9354340020942384</v>
          </cell>
          <cell r="AZ32">
            <v>8.2168451779569468E-2</v>
          </cell>
        </row>
        <row r="33">
          <cell r="B33" t="str">
            <v>NTRG</v>
          </cell>
          <cell r="C33" t="str">
            <v>Ngatamariki Geothermal Ltd</v>
          </cell>
          <cell r="D33" t="str">
            <v>Generator</v>
          </cell>
          <cell r="W33">
            <v>39</v>
          </cell>
          <cell r="AQ33" t="str">
            <v>Top Energy Ltd</v>
          </cell>
          <cell r="AS33">
            <v>5.8788423280760771</v>
          </cell>
          <cell r="AW33">
            <v>0.98959481999999999</v>
          </cell>
          <cell r="AX33">
            <v>1.192000641017573</v>
          </cell>
          <cell r="AY33">
            <v>3.61223881266445</v>
          </cell>
          <cell r="AZ33">
            <v>8.500805439405347E-2</v>
          </cell>
        </row>
        <row r="34">
          <cell r="B34" t="str">
            <v>NZAS</v>
          </cell>
          <cell r="C34" t="str">
            <v>NZ Aluminium Smelters Limited</v>
          </cell>
          <cell r="D34" t="str">
            <v>Direct Connect</v>
          </cell>
          <cell r="W34">
            <v>6</v>
          </cell>
          <cell r="AQ34" t="str">
            <v>Marlborough Lines Limited</v>
          </cell>
          <cell r="AS34">
            <v>5.4486704007006317</v>
          </cell>
          <cell r="AW34">
            <v>0.59713078000000008</v>
          </cell>
          <cell r="AX34">
            <v>0.97885226898946176</v>
          </cell>
          <cell r="AY34">
            <v>3.7893120802722602</v>
          </cell>
          <cell r="AZ34">
            <v>8.3375271438909951E-2</v>
          </cell>
        </row>
        <row r="35">
          <cell r="B35" t="str">
            <v>NZST</v>
          </cell>
          <cell r="C35" t="str">
            <v>New Zealand Steel Limited</v>
          </cell>
          <cell r="D35" t="str">
            <v>Direct Connect</v>
          </cell>
          <cell r="W35">
            <v>20</v>
          </cell>
          <cell r="AQ35" t="str">
            <v>Network Waitaki Limited</v>
          </cell>
          <cell r="AS35">
            <v>5.2788675927470923</v>
          </cell>
          <cell r="AW35">
            <v>0.93573624999999994</v>
          </cell>
          <cell r="AX35">
            <v>0.68778467806554611</v>
          </cell>
          <cell r="AY35">
            <v>3.5790377385698191</v>
          </cell>
          <cell r="AZ35">
            <v>7.6308926111727252E-2</v>
          </cell>
        </row>
        <row r="36">
          <cell r="B36" t="str">
            <v>OMVP</v>
          </cell>
          <cell r="C36" t="str">
            <v>OMV New Zealand Production Ltd</v>
          </cell>
          <cell r="D36" t="str">
            <v>Direct Connect</v>
          </cell>
          <cell r="W36">
            <v>40</v>
          </cell>
          <cell r="AQ36" t="str">
            <v>Pan Pac Forest Product Limited</v>
          </cell>
          <cell r="AS36">
            <v>4.1982775904843121</v>
          </cell>
          <cell r="AW36">
            <v>1.0218734</v>
          </cell>
          <cell r="AX36">
            <v>0.75510355010118402</v>
          </cell>
          <cell r="AY36">
            <v>4.075921007426544</v>
          </cell>
          <cell r="AZ36">
            <v>-1.6546203670434159</v>
          </cell>
        </row>
        <row r="37">
          <cell r="B37" t="str">
            <v>ORON</v>
          </cell>
          <cell r="C37" t="str">
            <v>Orion New Zealand Limited</v>
          </cell>
          <cell r="D37" t="str">
            <v>Lines Business</v>
          </cell>
          <cell r="W37">
            <v>4</v>
          </cell>
          <cell r="AQ37" t="str">
            <v>Westpower Limited</v>
          </cell>
          <cell r="AS37">
            <v>4.0568566339554613</v>
          </cell>
          <cell r="AW37">
            <v>0.70945624000000007</v>
          </cell>
          <cell r="AX37">
            <v>0.19774263310008672</v>
          </cell>
          <cell r="AY37">
            <v>3.0911349338323033</v>
          </cell>
          <cell r="AZ37">
            <v>5.8522827023071454E-2</v>
          </cell>
        </row>
        <row r="38">
          <cell r="B38" t="str">
            <v>PANP</v>
          </cell>
          <cell r="C38" t="str">
            <v>Pan Pac Forest Product Limited</v>
          </cell>
          <cell r="D38" t="str">
            <v>Direct Connect</v>
          </cell>
          <cell r="W38">
            <v>28</v>
          </cell>
          <cell r="AQ38" t="str">
            <v>Eastland Network Limited</v>
          </cell>
          <cell r="AS38">
            <v>4.0082837836851786</v>
          </cell>
          <cell r="AW38">
            <v>0.25339321999999997</v>
          </cell>
          <cell r="AX38">
            <v>0.57522024814220918</v>
          </cell>
          <cell r="AY38">
            <v>3.1149631651952632</v>
          </cell>
          <cell r="AZ38">
            <v>6.4707150347706424E-2</v>
          </cell>
        </row>
        <row r="39">
          <cell r="B39" t="str">
            <v>POCO</v>
          </cell>
          <cell r="C39" t="str">
            <v>Powerco Limited</v>
          </cell>
          <cell r="D39" t="str">
            <v>Lines Business</v>
          </cell>
          <cell r="W39">
            <v>2</v>
          </cell>
          <cell r="AQ39" t="str">
            <v>Norske Skog Tasman Limited</v>
          </cell>
          <cell r="AS39">
            <v>3.8231394089958339</v>
          </cell>
          <cell r="AW39">
            <v>1.1660340200000001</v>
          </cell>
          <cell r="AX39">
            <v>0.47019659955891602</v>
          </cell>
          <cell r="AY39">
            <v>6.3776301511538982</v>
          </cell>
          <cell r="AZ39">
            <v>-4.1907213617169798</v>
          </cell>
        </row>
        <row r="40">
          <cell r="B40" t="str">
            <v>POWN</v>
          </cell>
          <cell r="C40" t="str">
            <v>Powernet Ltd</v>
          </cell>
          <cell r="D40" t="str">
            <v>Lines Business</v>
          </cell>
          <cell r="W40">
            <v>10</v>
          </cell>
          <cell r="AQ40" t="str">
            <v>KiwiRail Holdings Limited</v>
          </cell>
          <cell r="AS40">
            <v>3.5428247324246556</v>
          </cell>
          <cell r="AW40">
            <v>1.97009477</v>
          </cell>
          <cell r="AX40">
            <v>0.25576922264471186</v>
          </cell>
          <cell r="AY40">
            <v>2.1746957434504663</v>
          </cell>
          <cell r="AZ40">
            <v>-0.85773500367052269</v>
          </cell>
        </row>
        <row r="41">
          <cell r="B41" t="str">
            <v>RAYN</v>
          </cell>
          <cell r="C41" t="str">
            <v>Daiken Southland Limited</v>
          </cell>
          <cell r="D41" t="str">
            <v>Direct Connect</v>
          </cell>
          <cell r="W41">
            <v>45</v>
          </cell>
          <cell r="AQ41" t="str">
            <v>Winstone Pulp International</v>
          </cell>
          <cell r="AS41">
            <v>3.5244709394441127</v>
          </cell>
          <cell r="AW41">
            <v>1.13163349</v>
          </cell>
          <cell r="AX41">
            <v>0.46247663759821378</v>
          </cell>
          <cell r="AY41">
            <v>1.8885808704708142</v>
          </cell>
          <cell r="AZ41">
            <v>4.1779941375084631E-2</v>
          </cell>
        </row>
        <row r="42">
          <cell r="B42" t="str">
            <v>SCAN</v>
          </cell>
          <cell r="C42" t="str">
            <v>Scanpower Limited</v>
          </cell>
          <cell r="D42" t="str">
            <v>Lines Business</v>
          </cell>
          <cell r="W42">
            <v>37</v>
          </cell>
          <cell r="AQ42" t="str">
            <v>Nga Awa Purua Joint Venture</v>
          </cell>
          <cell r="AS42">
            <v>2.4653257799901032</v>
          </cell>
          <cell r="AW42">
            <v>0.42689475999999998</v>
          </cell>
          <cell r="AX42">
            <v>1.7300587802840883</v>
          </cell>
          <cell r="AY42">
            <v>0.27641379999999999</v>
          </cell>
          <cell r="AZ42">
            <v>3.1958439706014932E-2</v>
          </cell>
        </row>
        <row r="43">
          <cell r="B43" t="str">
            <v>SCGL</v>
          </cell>
          <cell r="C43" t="str">
            <v>Southdown Cogeneration Ltd</v>
          </cell>
          <cell r="D43" t="str">
            <v>Generator</v>
          </cell>
          <cell r="W43">
            <v>54</v>
          </cell>
          <cell r="AQ43" t="str">
            <v>Centralines Limited</v>
          </cell>
          <cell r="AS43">
            <v>2.2033452972340188</v>
          </cell>
          <cell r="AW43">
            <v>0.76442118000000003</v>
          </cell>
          <cell r="AX43">
            <v>0.35827183613967589</v>
          </cell>
          <cell r="AY43">
            <v>1.0562250269232325</v>
          </cell>
          <cell r="AZ43">
            <v>2.4427254171110437E-2</v>
          </cell>
        </row>
        <row r="44">
          <cell r="B44" t="str">
            <v>SHPK</v>
          </cell>
          <cell r="C44" t="str">
            <v>Southpark Utilities Limited</v>
          </cell>
          <cell r="D44" t="str">
            <v>Direct Connect</v>
          </cell>
          <cell r="W44">
            <v>55</v>
          </cell>
          <cell r="AQ44" t="str">
            <v>Trustpower Limited</v>
          </cell>
          <cell r="AS44">
            <v>1.9755531120980523</v>
          </cell>
          <cell r="AW44">
            <v>0.78622065000000008</v>
          </cell>
          <cell r="AX44">
            <v>1.1349646367084043</v>
          </cell>
          <cell r="AY44">
            <v>3.4954212130444931E-2</v>
          </cell>
          <cell r="AZ44">
            <v>1.9413613259202909E-2</v>
          </cell>
        </row>
        <row r="45">
          <cell r="B45" t="str">
            <v>SKOG</v>
          </cell>
          <cell r="C45" t="str">
            <v>Norske Skog Tasman Limited</v>
          </cell>
          <cell r="D45" t="str">
            <v>Direct Connect</v>
          </cell>
          <cell r="W45">
            <v>31</v>
          </cell>
          <cell r="AQ45" t="str">
            <v>Scanpower Limited</v>
          </cell>
          <cell r="AS45">
            <v>1.703813504918954</v>
          </cell>
          <cell r="AW45">
            <v>0.63787083</v>
          </cell>
          <cell r="AX45">
            <v>0.26262500412539896</v>
          </cell>
          <cell r="AY45">
            <v>0.78518635994357788</v>
          </cell>
          <cell r="AZ45">
            <v>1.813131084997718E-2</v>
          </cell>
        </row>
        <row r="46">
          <cell r="B46" t="str">
            <v>SOLE</v>
          </cell>
          <cell r="C46" t="str">
            <v>GTL Energy New Zealand Ltd</v>
          </cell>
          <cell r="D46" t="str">
            <v>Direct Connect</v>
          </cell>
          <cell r="W46">
            <v>56</v>
          </cell>
          <cell r="AQ46" t="str">
            <v>Buller Electricity Ltd</v>
          </cell>
          <cell r="AS46">
            <v>1.6356144140413127</v>
          </cell>
          <cell r="AW46">
            <v>0.45926843000000001</v>
          </cell>
          <cell r="AX46">
            <v>0.13874857817537373</v>
          </cell>
          <cell r="AY46">
            <v>1.0171062474203114</v>
          </cell>
          <cell r="AZ46">
            <v>2.049115844562753E-2</v>
          </cell>
        </row>
        <row r="47">
          <cell r="B47" t="str">
            <v>SOU2</v>
          </cell>
          <cell r="C47" t="str">
            <v>Southern Generation GP Limited</v>
          </cell>
          <cell r="D47" t="str">
            <v>Generator</v>
          </cell>
          <cell r="W47">
            <v>53</v>
          </cell>
          <cell r="AQ47" t="str">
            <v>Ngatamariki Geothermal Ltd</v>
          </cell>
          <cell r="AS47">
            <v>1.3738490832378769</v>
          </cell>
          <cell r="AW47">
            <v>0.26019180999999997</v>
          </cell>
          <cell r="AX47">
            <v>1.049464824273761</v>
          </cell>
          <cell r="AY47">
            <v>4.6985159999999998E-2</v>
          </cell>
          <cell r="AZ47">
            <v>1.720728896411584E-2</v>
          </cell>
        </row>
        <row r="48">
          <cell r="B48" t="str">
            <v>TARW</v>
          </cell>
          <cell r="C48" t="str">
            <v>Tararua Wind Power</v>
          </cell>
          <cell r="D48" t="str">
            <v>Generator</v>
          </cell>
          <cell r="W48">
            <v>51</v>
          </cell>
          <cell r="AQ48" t="str">
            <v>OMV New Zealand Production Ltd</v>
          </cell>
          <cell r="AS48">
            <v>1.1007164901478823</v>
          </cell>
          <cell r="AW48">
            <v>0.26656610999999997</v>
          </cell>
          <cell r="AX48">
            <v>0.21497129423980507</v>
          </cell>
          <cell r="AY48">
            <v>0.60510248</v>
          </cell>
          <cell r="AZ48">
            <v>1.4076605908077269E-2</v>
          </cell>
        </row>
        <row r="49">
          <cell r="B49" t="str">
            <v>TASM</v>
          </cell>
          <cell r="C49" t="str">
            <v>Network Tasman Limited</v>
          </cell>
          <cell r="D49" t="str">
            <v>Lines Business</v>
          </cell>
          <cell r="W49">
            <v>18</v>
          </cell>
          <cell r="AQ49" t="str">
            <v>Todd Generation Taranaki Limited</v>
          </cell>
          <cell r="AS49">
            <v>0.97833135160116735</v>
          </cell>
          <cell r="AW49">
            <v>5.9622790000000009E-2</v>
          </cell>
          <cell r="AX49">
            <v>0.83564704211269125</v>
          </cell>
          <cell r="AY49">
            <v>7.0361933366088827E-2</v>
          </cell>
          <cell r="AZ49">
            <v>1.2699586122387177E-2</v>
          </cell>
        </row>
        <row r="50">
          <cell r="B50" t="str">
            <v>TBOP</v>
          </cell>
          <cell r="C50" t="str">
            <v>Nova Energy Limited</v>
          </cell>
          <cell r="D50" t="str">
            <v>Generator</v>
          </cell>
          <cell r="W50">
            <v>46</v>
          </cell>
          <cell r="AQ50" t="str">
            <v>Nelson Electricity Ltd</v>
          </cell>
          <cell r="AS50">
            <v>0.93573167421568582</v>
          </cell>
          <cell r="AW50">
            <v>7.57988E-2</v>
          </cell>
          <cell r="AX50">
            <v>0.12183875377195359</v>
          </cell>
          <cell r="AY50">
            <v>0.72300930489189419</v>
          </cell>
          <cell r="AZ50">
            <v>1.5084815551838101E-2</v>
          </cell>
        </row>
        <row r="51">
          <cell r="B51" t="str">
            <v>TOD3</v>
          </cell>
          <cell r="C51" t="str">
            <v>Todd Generation Taranaki Limited</v>
          </cell>
          <cell r="D51" t="str">
            <v>Generator</v>
          </cell>
          <cell r="W51">
            <v>41</v>
          </cell>
          <cell r="AQ51" t="str">
            <v>Whareroa Cogeneration Limited</v>
          </cell>
          <cell r="AS51">
            <v>0.88066904544192226</v>
          </cell>
          <cell r="AW51">
            <v>0.16673010999999999</v>
          </cell>
          <cell r="AX51">
            <v>9.3892315870607049E-2</v>
          </cell>
          <cell r="AY51">
            <v>1.5584401625212001</v>
          </cell>
          <cell r="AZ51">
            <v>-0.93839354294988475</v>
          </cell>
        </row>
        <row r="52">
          <cell r="B52" t="str">
            <v>TOPE</v>
          </cell>
          <cell r="C52" t="str">
            <v>Top Energy Ltd</v>
          </cell>
          <cell r="D52" t="str">
            <v>Lines Business</v>
          </cell>
          <cell r="W52">
            <v>25</v>
          </cell>
          <cell r="AQ52" t="str">
            <v>Methanex New Zealand Ltd</v>
          </cell>
          <cell r="AS52">
            <v>0.85687277663485861</v>
          </cell>
          <cell r="AW52">
            <v>0.24424689000000002</v>
          </cell>
          <cell r="AX52">
            <v>0.12863253612654721</v>
          </cell>
          <cell r="AY52">
            <v>0.47358824530883764</v>
          </cell>
          <cell r="AZ52">
            <v>1.0405105199473654E-2</v>
          </cell>
        </row>
        <row r="53">
          <cell r="B53" t="str">
            <v>TRNZ</v>
          </cell>
          <cell r="C53" t="str">
            <v>KiwiRail Holdings Limited</v>
          </cell>
          <cell r="D53" t="str">
            <v>Direct Connect</v>
          </cell>
          <cell r="W53">
            <v>32</v>
          </cell>
          <cell r="AQ53" t="str">
            <v>Daiken Southland Limited</v>
          </cell>
          <cell r="AS53">
            <v>0.84424070561602027</v>
          </cell>
          <cell r="AW53">
            <v>0.16574389</v>
          </cell>
          <cell r="AX53">
            <v>0.1997525269695786</v>
          </cell>
          <cell r="AY53">
            <v>0.46703029484878478</v>
          </cell>
          <cell r="AZ53">
            <v>1.1713993797656936E-2</v>
          </cell>
        </row>
        <row r="54">
          <cell r="B54" t="str">
            <v>TRUG</v>
          </cell>
          <cell r="C54" t="str">
            <v>Trustpower Limited</v>
          </cell>
          <cell r="D54" t="str">
            <v>Generator</v>
          </cell>
          <cell r="W54">
            <v>36</v>
          </cell>
          <cell r="AQ54" t="str">
            <v>Nova Energy Limited</v>
          </cell>
          <cell r="AS54">
            <v>0.71232961151693008</v>
          </cell>
          <cell r="AW54">
            <v>0.27667791000000003</v>
          </cell>
          <cell r="AX54">
            <v>6.5334860074102497E-2</v>
          </cell>
          <cell r="AY54">
            <v>0.36330984847009001</v>
          </cell>
          <cell r="AZ54">
            <v>7.0069929727375451E-3</v>
          </cell>
        </row>
        <row r="55">
          <cell r="B55" t="str">
            <v>UNET</v>
          </cell>
          <cell r="C55" t="str">
            <v>Wellington Electricity Lines Limited</v>
          </cell>
          <cell r="D55" t="str">
            <v>Lines Business</v>
          </cell>
          <cell r="W55">
            <v>5</v>
          </cell>
          <cell r="AQ55" t="str">
            <v>Beach Energy Resources NZ (Holdings) Ltd</v>
          </cell>
          <cell r="AS55">
            <v>0.7015302782750823</v>
          </cell>
          <cell r="AW55">
            <v>7.4973479999999995E-2</v>
          </cell>
          <cell r="AX55">
            <v>0.15006499225355766</v>
          </cell>
          <cell r="AY55">
            <v>0.46592973814453104</v>
          </cell>
          <cell r="AZ55">
            <v>1.0562067876993597E-2</v>
          </cell>
        </row>
        <row r="56">
          <cell r="B56" t="str">
            <v>UNIS</v>
          </cell>
          <cell r="C56" t="str">
            <v>Unison Networks Limited</v>
          </cell>
          <cell r="D56" t="str">
            <v>Lines Business</v>
          </cell>
          <cell r="W56">
            <v>8</v>
          </cell>
          <cell r="AQ56" t="str">
            <v>MEL (West Wind) Limited</v>
          </cell>
          <cell r="AS56">
            <v>0.62467014203739368</v>
          </cell>
          <cell r="AW56">
            <v>0.10019955</v>
          </cell>
          <cell r="AX56">
            <v>0.42042361419677954</v>
          </cell>
          <cell r="AY56">
            <v>9.7911679999999987E-2</v>
          </cell>
          <cell r="AZ56">
            <v>6.1352978406141491E-3</v>
          </cell>
        </row>
        <row r="57">
          <cell r="B57" t="str">
            <v>VECT</v>
          </cell>
          <cell r="C57" t="str">
            <v>Vector Limited</v>
          </cell>
          <cell r="D57" t="str">
            <v>Lines Business</v>
          </cell>
          <cell r="W57">
            <v>1</v>
          </cell>
          <cell r="AQ57" t="str">
            <v>Mercury SPV Limited</v>
          </cell>
          <cell r="AS57">
            <v>0.57398059931234791</v>
          </cell>
          <cell r="AW57">
            <v>8.0190919999999999E-2</v>
          </cell>
          <cell r="AX57">
            <v>0.3901674771671193</v>
          </cell>
          <cell r="AY57">
            <v>9.7496800000000008E-2</v>
          </cell>
          <cell r="AZ57">
            <v>6.1254021452286211E-3</v>
          </cell>
        </row>
        <row r="58">
          <cell r="B58" t="str">
            <v>WAIP</v>
          </cell>
          <cell r="C58" t="str">
            <v>Waipa Networks Limited</v>
          </cell>
          <cell r="D58" t="str">
            <v>Lines Business</v>
          </cell>
          <cell r="W58">
            <v>23</v>
          </cell>
          <cell r="AQ58" t="str">
            <v>Waverley Wind Farm</v>
          </cell>
          <cell r="AS58">
            <v>0.36253840968680628</v>
          </cell>
          <cell r="AW58">
            <v>7.3377059999999994E-2</v>
          </cell>
          <cell r="AX58">
            <v>0.22847645044251402</v>
          </cell>
          <cell r="AY58">
            <v>5.709786E-2</v>
          </cell>
          <cell r="AZ58">
            <v>3.5870392442922945E-3</v>
          </cell>
        </row>
        <row r="59">
          <cell r="B59" t="str">
            <v>WATA</v>
          </cell>
          <cell r="C59" t="str">
            <v>Network Waitaki Limited</v>
          </cell>
          <cell r="D59" t="str">
            <v>Lines Business</v>
          </cell>
          <cell r="W59">
            <v>27</v>
          </cell>
          <cell r="AQ59" t="str">
            <v>Tararua Wind Power</v>
          </cell>
          <cell r="AS59">
            <v>0.34234174251352151</v>
          </cell>
          <cell r="AW59">
            <v>6.1073250000000003E-2</v>
          </cell>
          <cell r="AX59">
            <v>0.22223728594748435</v>
          </cell>
          <cell r="AY59">
            <v>5.5542059999999997E-2</v>
          </cell>
          <cell r="AZ59">
            <v>3.4891465660371757E-3</v>
          </cell>
        </row>
        <row r="60">
          <cell r="B60" t="str">
            <v>WAV1</v>
          </cell>
          <cell r="C60" t="str">
            <v>Waverley Wind Farm</v>
          </cell>
          <cell r="D60" t="str">
            <v>Generator</v>
          </cell>
          <cell r="W60">
            <v>50</v>
          </cell>
          <cell r="AQ60" t="str">
            <v>MEL (Te Apiti) Limited</v>
          </cell>
          <cell r="AS60">
            <v>0.26514560409562149</v>
          </cell>
          <cell r="AW60">
            <v>6.289119E-2</v>
          </cell>
          <cell r="AX60">
            <v>0.15249690978711519</v>
          </cell>
          <cell r="AY60">
            <v>4.7451899999999998E-2</v>
          </cell>
          <cell r="AZ60">
            <v>2.3056043085063205E-3</v>
          </cell>
        </row>
        <row r="61">
          <cell r="B61" t="str">
            <v>WELE</v>
          </cell>
          <cell r="C61" t="str">
            <v>WEL Networks Limited</v>
          </cell>
          <cell r="D61" t="str">
            <v>Lines Business</v>
          </cell>
          <cell r="W61">
            <v>11</v>
          </cell>
          <cell r="AQ61" t="str">
            <v>Southern Generation GP Limited</v>
          </cell>
          <cell r="AS61">
            <v>0.22926018917427882</v>
          </cell>
          <cell r="AW61">
            <v>0.22213054999999998</v>
          </cell>
          <cell r="AX61">
            <v>7.1296391742788397E-3</v>
          </cell>
          <cell r="AY61">
            <v>0</v>
          </cell>
          <cell r="AZ61">
            <v>0</v>
          </cell>
        </row>
        <row r="62">
          <cell r="B62" t="str">
            <v>WNST</v>
          </cell>
          <cell r="C62" t="str">
            <v>Winstone Pulp International</v>
          </cell>
          <cell r="D62" t="str">
            <v>Direct Connect</v>
          </cell>
          <cell r="W62">
            <v>33</v>
          </cell>
          <cell r="AQ62" t="str">
            <v>Southdown Cogeneration Ltd</v>
          </cell>
          <cell r="AS62">
            <v>0.15453477763011061</v>
          </cell>
          <cell r="AW62">
            <v>4.5884979999999999E-2</v>
          </cell>
          <cell r="AX62">
            <v>1.1914959197283035E-2</v>
          </cell>
          <cell r="AY62">
            <v>9.4903799999999996E-2</v>
          </cell>
          <cell r="AZ62">
            <v>1.8310384328275738E-3</v>
          </cell>
        </row>
        <row r="63">
          <cell r="B63" t="str">
            <v>WPOW</v>
          </cell>
          <cell r="C63" t="str">
            <v>Westpower Limited</v>
          </cell>
          <cell r="D63" t="str">
            <v>Lines Business</v>
          </cell>
          <cell r="W63">
            <v>29</v>
          </cell>
          <cell r="AQ63" t="str">
            <v>Southpark Utilities Limited</v>
          </cell>
          <cell r="AS63">
            <v>4.8005130181760385E-2</v>
          </cell>
          <cell r="AW63">
            <v>3.9264790000000001E-2</v>
          </cell>
          <cell r="AX63">
            <v>4.4547542847453158E-5</v>
          </cell>
          <cell r="AY63">
            <v>8.5427951023864697E-3</v>
          </cell>
          <cell r="AZ63">
            <v>1.5299753652645836E-4</v>
          </cell>
        </row>
        <row r="64">
          <cell r="B64" t="str">
            <v>WTOM</v>
          </cell>
          <cell r="C64" t="str">
            <v>The Lines Company Ltd</v>
          </cell>
          <cell r="D64" t="str">
            <v>Lines Business</v>
          </cell>
          <cell r="W64">
            <v>24</v>
          </cell>
          <cell r="AQ64" t="str">
            <v>GTL Energy New Zealand Ltd</v>
          </cell>
          <cell r="AS64">
            <v>9.4998467438794903E-3</v>
          </cell>
          <cell r="AW64">
            <v>4.46154E-3</v>
          </cell>
          <cell r="AX64">
            <v>1.9417126807683817E-3</v>
          </cell>
          <cell r="AY64">
            <v>1.4931295884933421E-2</v>
          </cell>
          <cell r="AZ64">
            <v>-1.1834701821822313E-2</v>
          </cell>
        </row>
        <row r="65">
          <cell r="AQ65" t="str">
            <v>Total</v>
          </cell>
          <cell r="AS65">
            <v>798.8652868661801</v>
          </cell>
          <cell r="AW65">
            <v>121.26393582000003</v>
          </cell>
          <cell r="AX65">
            <v>228.36888449387774</v>
          </cell>
          <cell r="AY65">
            <v>449.2324665523023</v>
          </cell>
          <cell r="AZ65">
            <v>5.0827397846120448E-16</v>
          </cell>
        </row>
        <row r="66">
          <cell r="AQ66" t="str">
            <v>Lines Business</v>
          </cell>
          <cell r="AS66">
            <v>591.50990490500419</v>
          </cell>
          <cell r="AW66">
            <v>79.696672509999985</v>
          </cell>
          <cell r="AX66">
            <v>117.40894480141266</v>
          </cell>
          <cell r="AY66">
            <v>385.49199344104045</v>
          </cell>
          <cell r="AZ66">
            <v>8.9122941525510999</v>
          </cell>
        </row>
        <row r="67">
          <cell r="AQ67" t="str">
            <v>Generator</v>
          </cell>
          <cell r="AS67">
            <v>133.14395777377166</v>
          </cell>
          <cell r="AW67">
            <v>31.759613099999992</v>
          </cell>
          <cell r="AX67">
            <v>93.193851691518901</v>
          </cell>
          <cell r="AY67">
            <v>6.5023912123120855</v>
          </cell>
          <cell r="AZ67">
            <v>1.6881017699406811</v>
          </cell>
        </row>
        <row r="68">
          <cell r="AQ68" t="str">
            <v>Direct Connect</v>
          </cell>
          <cell r="AS68">
            <v>74.21142418740402</v>
          </cell>
          <cell r="AW68">
            <v>9.807650210000002</v>
          </cell>
          <cell r="AX68">
            <v>17.766088000946102</v>
          </cell>
          <cell r="AY68">
            <v>57.238081898949687</v>
          </cell>
          <cell r="AZ68">
            <v>-10.600395922491778</v>
          </cell>
        </row>
        <row r="69">
          <cell r="AQ69" t="str">
            <v>Total</v>
          </cell>
          <cell r="AS69">
            <v>798.86528686617976</v>
          </cell>
          <cell r="AW69">
            <v>121.26393581999999</v>
          </cell>
          <cell r="AX69">
            <v>228.36888449387766</v>
          </cell>
          <cell r="AY69">
            <v>449.23246655230224</v>
          </cell>
          <cell r="AZ69">
            <v>0</v>
          </cell>
        </row>
      </sheetData>
      <sheetData sheetId="11">
        <row r="9">
          <cell r="AQ9" t="str">
            <v>Vector Limited</v>
          </cell>
          <cell r="AX9">
            <v>179.89345119538811</v>
          </cell>
          <cell r="BG9">
            <v>172.11339905999998</v>
          </cell>
          <cell r="BO9" t="str">
            <v>Mercury NZ Limited</v>
          </cell>
          <cell r="BP9">
            <v>1</v>
          </cell>
          <cell r="BQ9">
            <v>8.629529036889938</v>
          </cell>
          <cell r="BS9" t="str">
            <v>Todd Generation Taranaki Limited</v>
          </cell>
          <cell r="BT9">
            <v>1</v>
          </cell>
          <cell r="BU9">
            <v>14.07013095946456</v>
          </cell>
        </row>
        <row r="10">
          <cell r="AQ10" t="str">
            <v>Powerco Limited</v>
          </cell>
          <cell r="AX10">
            <v>81.284164470194568</v>
          </cell>
          <cell r="BG10">
            <v>92.208591609999999</v>
          </cell>
          <cell r="BO10" t="str">
            <v>Vector Limited</v>
          </cell>
          <cell r="BP10">
            <v>2</v>
          </cell>
          <cell r="BQ10">
            <v>7.7800521353881322</v>
          </cell>
          <cell r="BS10" t="str">
            <v>Mercury SPV Limited</v>
          </cell>
          <cell r="BT10">
            <v>2</v>
          </cell>
          <cell r="BU10">
            <v>6.1576756983502356</v>
          </cell>
        </row>
        <row r="11">
          <cell r="AQ11" t="str">
            <v>Meridian Energy Limited</v>
          </cell>
          <cell r="AX11">
            <v>66.626841485955993</v>
          </cell>
          <cell r="BG11">
            <v>80.937853559999994</v>
          </cell>
          <cell r="BO11" t="str">
            <v>New Zealand Steel Limited</v>
          </cell>
          <cell r="BP11">
            <v>3</v>
          </cell>
          <cell r="BQ11">
            <v>6.8473367139413277</v>
          </cell>
          <cell r="BS11" t="str">
            <v>Nga Awa Purua Joint Venture</v>
          </cell>
          <cell r="BT11">
            <v>3</v>
          </cell>
          <cell r="BU11">
            <v>4.775020007249803</v>
          </cell>
        </row>
        <row r="12">
          <cell r="AQ12" t="str">
            <v>Orion New Zealand Limited</v>
          </cell>
          <cell r="AX12">
            <v>53.497210523027135</v>
          </cell>
          <cell r="BG12">
            <v>61.596089990000003</v>
          </cell>
          <cell r="BO12" t="str">
            <v>EA Networks</v>
          </cell>
          <cell r="BP12">
            <v>4</v>
          </cell>
          <cell r="BQ12">
            <v>6.0973127563728928</v>
          </cell>
          <cell r="BS12" t="str">
            <v>MEL (West Wind) Limited</v>
          </cell>
          <cell r="BT12">
            <v>4</v>
          </cell>
          <cell r="BU12">
            <v>4.3947291144603762</v>
          </cell>
        </row>
        <row r="13">
          <cell r="AQ13" t="str">
            <v>Wellington Electricity Lines Limited</v>
          </cell>
          <cell r="AX13">
            <v>46.268079071300207</v>
          </cell>
          <cell r="BG13">
            <v>54.373691870000009</v>
          </cell>
          <cell r="BO13" t="str">
            <v>Contact Energy Limited</v>
          </cell>
          <cell r="BP13">
            <v>5</v>
          </cell>
          <cell r="BQ13">
            <v>5.2560853137558325</v>
          </cell>
          <cell r="BS13" t="str">
            <v>Whareroa Cogeneration Limited</v>
          </cell>
          <cell r="BT13">
            <v>5</v>
          </cell>
          <cell r="BU13">
            <v>4.2820036251515825</v>
          </cell>
        </row>
        <row r="14">
          <cell r="AQ14" t="str">
            <v>NZ Aluminium Smelters Limited</v>
          </cell>
          <cell r="AX14">
            <v>44.704135439072374</v>
          </cell>
          <cell r="BG14">
            <v>58.323025899999998</v>
          </cell>
          <cell r="BO14" t="str">
            <v>Genesis Energy Ltd</v>
          </cell>
          <cell r="BP14">
            <v>6</v>
          </cell>
          <cell r="BQ14">
            <v>4.2708081242756766</v>
          </cell>
          <cell r="BS14" t="str">
            <v>Ngatamariki Geothermal Ltd</v>
          </cell>
          <cell r="BT14">
            <v>6</v>
          </cell>
          <cell r="BU14">
            <v>4.2801396140711612</v>
          </cell>
        </row>
        <row r="15">
          <cell r="AQ15" t="str">
            <v>Contact Energy Limited</v>
          </cell>
          <cell r="AX15">
            <v>29.816981223755832</v>
          </cell>
          <cell r="BG15">
            <v>24.560895909999999</v>
          </cell>
          <cell r="BO15" t="str">
            <v>Horizon Energy Distribution Ltd</v>
          </cell>
          <cell r="BP15">
            <v>7</v>
          </cell>
          <cell r="BQ15">
            <v>4.1992301794579481</v>
          </cell>
          <cell r="BS15" t="str">
            <v>Tararua Wind Power</v>
          </cell>
          <cell r="BT15">
            <v>7</v>
          </cell>
          <cell r="BU15">
            <v>4.1278463905744429</v>
          </cell>
        </row>
        <row r="16">
          <cell r="AQ16" t="str">
            <v>Unison Networks Limited</v>
          </cell>
          <cell r="AX16">
            <v>26.980543519145584</v>
          </cell>
          <cell r="BG16">
            <v>29.838091429999999</v>
          </cell>
          <cell r="BO16" t="str">
            <v>Aurora Energy Limited</v>
          </cell>
          <cell r="BP16">
            <v>8</v>
          </cell>
          <cell r="BQ16">
            <v>3.2586060106861332</v>
          </cell>
          <cell r="BS16" t="str">
            <v>Waverley Wind Farm</v>
          </cell>
          <cell r="BT16">
            <v>8</v>
          </cell>
          <cell r="BU16">
            <v>3.9407595464686964</v>
          </cell>
        </row>
        <row r="17">
          <cell r="AQ17" t="str">
            <v>Aurora Energy Limited</v>
          </cell>
          <cell r="AX17">
            <v>25.373632100686134</v>
          </cell>
          <cell r="BG17">
            <v>22.115026090000001</v>
          </cell>
          <cell r="BO17" t="str">
            <v>Norske Skog Tasman Limited</v>
          </cell>
          <cell r="BP17">
            <v>9</v>
          </cell>
          <cell r="BQ17">
            <v>2.6571053889958338</v>
          </cell>
          <cell r="BS17" t="str">
            <v>MEL (Te Apiti) Limited</v>
          </cell>
          <cell r="BT17">
            <v>9</v>
          </cell>
          <cell r="BU17">
            <v>2.6669976782758349</v>
          </cell>
        </row>
        <row r="18">
          <cell r="AQ18" t="str">
            <v>Powernet Ltd</v>
          </cell>
          <cell r="AX18">
            <v>22.31990909599649</v>
          </cell>
          <cell r="BG18">
            <v>24.320801109999998</v>
          </cell>
          <cell r="BO18" t="str">
            <v>Nga Awa Purua Joint Venture</v>
          </cell>
          <cell r="BP18">
            <v>10</v>
          </cell>
          <cell r="BQ18">
            <v>2.038431019990103</v>
          </cell>
          <cell r="BS18" t="str">
            <v>Mercury NZ Limited</v>
          </cell>
          <cell r="BT18">
            <v>10</v>
          </cell>
          <cell r="BU18">
            <v>2.4803916742687599</v>
          </cell>
        </row>
        <row r="19">
          <cell r="AQ19" t="str">
            <v>WEL Networks Limited</v>
          </cell>
          <cell r="AX19">
            <v>19.998780700684293</v>
          </cell>
          <cell r="BG19">
            <v>19.939606990000001</v>
          </cell>
          <cell r="BO19" t="str">
            <v>Westpower Limited</v>
          </cell>
          <cell r="BP19">
            <v>11</v>
          </cell>
          <cell r="BQ19">
            <v>2.0146400739554613</v>
          </cell>
          <cell r="BS19" t="str">
            <v>Norske Skog Tasman Limited</v>
          </cell>
          <cell r="BT19">
            <v>11</v>
          </cell>
          <cell r="BU19">
            <v>2.2787546018561566</v>
          </cell>
        </row>
        <row r="20">
          <cell r="AQ20" t="str">
            <v>Northpower Limited</v>
          </cell>
          <cell r="AX20">
            <v>18.254791819046275</v>
          </cell>
          <cell r="BG20">
            <v>16.338656029999999</v>
          </cell>
          <cell r="BO20" t="str">
            <v>Northpower Limited</v>
          </cell>
          <cell r="BP20">
            <v>12</v>
          </cell>
          <cell r="BQ20">
            <v>1.916135789046276</v>
          </cell>
          <cell r="BS20" t="str">
            <v>New Zealand Steel Limited</v>
          </cell>
          <cell r="BT20">
            <v>12</v>
          </cell>
          <cell r="BU20">
            <v>2.1878536529910964</v>
          </cell>
        </row>
        <row r="21">
          <cell r="AQ21" t="str">
            <v>Genesis Energy Ltd</v>
          </cell>
          <cell r="AX21">
            <v>14.533646284275674</v>
          </cell>
          <cell r="BG21">
            <v>10.262838159999998</v>
          </cell>
          <cell r="BO21" t="str">
            <v>Electra Limited</v>
          </cell>
          <cell r="BP21">
            <v>13</v>
          </cell>
          <cell r="BQ21">
            <v>1.5100831164914492</v>
          </cell>
          <cell r="BS21" t="str">
            <v>Buller Electricity Ltd</v>
          </cell>
          <cell r="BT21">
            <v>13</v>
          </cell>
          <cell r="BU21">
            <v>1.9737268458539703</v>
          </cell>
        </row>
        <row r="22">
          <cell r="AQ22" t="str">
            <v>Alpine Energy Ltd</v>
          </cell>
          <cell r="AX22">
            <v>12.614693144418885</v>
          </cell>
          <cell r="BG22">
            <v>12.30776829</v>
          </cell>
          <cell r="BO22" t="str">
            <v>Pan Pac Forest Product Limited</v>
          </cell>
          <cell r="BP22">
            <v>14</v>
          </cell>
          <cell r="BQ22">
            <v>1.4241875004843121</v>
          </cell>
          <cell r="BS22" t="str">
            <v>Nova Energy Limited</v>
          </cell>
          <cell r="BT22">
            <v>14</v>
          </cell>
          <cell r="BU22">
            <v>1.5745807155942808</v>
          </cell>
        </row>
        <row r="23">
          <cell r="AQ23" t="str">
            <v>Mainpower New Zealand Limited</v>
          </cell>
          <cell r="AX23">
            <v>12.11917364303587</v>
          </cell>
          <cell r="BG23">
            <v>12.31424964</v>
          </cell>
          <cell r="BO23" t="str">
            <v>The Lines Company Ltd</v>
          </cell>
          <cell r="BP23">
            <v>15</v>
          </cell>
          <cell r="BQ23">
            <v>1.3487547536371221</v>
          </cell>
          <cell r="BS23" t="str">
            <v>Southdown Cogeneration Ltd</v>
          </cell>
          <cell r="BT23">
            <v>15</v>
          </cell>
          <cell r="BU23">
            <v>1.432179154920767</v>
          </cell>
        </row>
        <row r="24">
          <cell r="AQ24" t="str">
            <v>Mercury NZ Limited</v>
          </cell>
          <cell r="AX24">
            <v>12.108628376889939</v>
          </cell>
          <cell r="BG24">
            <v>3.4790993400000003</v>
          </cell>
          <cell r="BO24" t="str">
            <v>Ngatamariki Geothermal Ltd</v>
          </cell>
          <cell r="BP24">
            <v>16</v>
          </cell>
          <cell r="BQ24">
            <v>1.1136572732378769</v>
          </cell>
          <cell r="BS24" t="str">
            <v>EA Networks</v>
          </cell>
          <cell r="BT24">
            <v>16</v>
          </cell>
          <cell r="BU24">
            <v>1.3380175655584647</v>
          </cell>
        </row>
        <row r="25">
          <cell r="AQ25" t="str">
            <v>Counties Power Ltd</v>
          </cell>
          <cell r="AX25">
            <v>11.308469594105491</v>
          </cell>
          <cell r="BG25">
            <v>10.96387142</v>
          </cell>
          <cell r="BO25" t="str">
            <v>Buller Electricity Ltd</v>
          </cell>
          <cell r="BP25">
            <v>17</v>
          </cell>
          <cell r="BQ25">
            <v>1.0855926740413127</v>
          </cell>
          <cell r="BS25" t="str">
            <v>Horizon Energy Distribution Ltd</v>
          </cell>
          <cell r="BT25">
            <v>17</v>
          </cell>
          <cell r="BU25">
            <v>1.2038347628079267</v>
          </cell>
        </row>
        <row r="26">
          <cell r="AQ26" t="str">
            <v>Network Tasman Limited</v>
          </cell>
          <cell r="AX26">
            <v>10.707862599150515</v>
          </cell>
          <cell r="BG26">
            <v>11.81706338</v>
          </cell>
          <cell r="BO26" t="str">
            <v>Network Waitaki Limited</v>
          </cell>
          <cell r="BP26">
            <v>18</v>
          </cell>
          <cell r="BQ26">
            <v>1.0476897627470922</v>
          </cell>
          <cell r="BS26" t="str">
            <v>Westpower Limited</v>
          </cell>
          <cell r="BT26">
            <v>18</v>
          </cell>
          <cell r="BU26">
            <v>0.98649678658734474</v>
          </cell>
        </row>
        <row r="27">
          <cell r="AQ27" t="str">
            <v>EA Networks</v>
          </cell>
          <cell r="AX27">
            <v>10.654287876372893</v>
          </cell>
          <cell r="BG27">
            <v>4.5569751199999997</v>
          </cell>
          <cell r="BO27" t="str">
            <v>Top Energy Ltd</v>
          </cell>
          <cell r="BP27">
            <v>19</v>
          </cell>
          <cell r="BQ27">
            <v>0.9495794680760774</v>
          </cell>
          <cell r="BS27" t="str">
            <v>GTL Energy New Zealand Ltd</v>
          </cell>
          <cell r="BT27">
            <v>19</v>
          </cell>
          <cell r="BU27">
            <v>0.84533632163749839</v>
          </cell>
        </row>
        <row r="28">
          <cell r="AQ28" t="str">
            <v>New Zealand Steel Limited</v>
          </cell>
          <cell r="AX28">
            <v>9.9770418039413276</v>
          </cell>
          <cell r="BG28">
            <v>3.1297050899999999</v>
          </cell>
          <cell r="BO28" t="str">
            <v>Todd Generation Taranaki Limited</v>
          </cell>
          <cell r="BP28">
            <v>20</v>
          </cell>
          <cell r="BQ28">
            <v>0.91341278160116735</v>
          </cell>
          <cell r="BS28" t="str">
            <v>Pan Pac Forest Product Limited</v>
          </cell>
          <cell r="BT28">
            <v>20</v>
          </cell>
          <cell r="BU28">
            <v>0.51338905885508279</v>
          </cell>
        </row>
        <row r="29">
          <cell r="AQ29" t="str">
            <v>Electra Limited</v>
          </cell>
          <cell r="AX29">
            <v>9.0190771264914495</v>
          </cell>
          <cell r="BG29">
            <v>7.5089940100000003</v>
          </cell>
          <cell r="BO29" t="str">
            <v>Whareroa Cogeneration Limited</v>
          </cell>
          <cell r="BP29">
            <v>21</v>
          </cell>
          <cell r="BQ29">
            <v>0.71393893544192222</v>
          </cell>
          <cell r="BS29" t="str">
            <v>Genesis Energy Ltd</v>
          </cell>
          <cell r="BT29">
            <v>21</v>
          </cell>
          <cell r="BU29">
            <v>0.41614298673454647</v>
          </cell>
        </row>
        <row r="30">
          <cell r="AQ30" t="str">
            <v>Horizon Energy Distribution Ltd</v>
          </cell>
          <cell r="AX30">
            <v>7.6874416094579479</v>
          </cell>
          <cell r="BG30">
            <v>3.4882114299999998</v>
          </cell>
          <cell r="BO30" t="str">
            <v>KiwiRail Holdings Limited</v>
          </cell>
          <cell r="BP30">
            <v>22</v>
          </cell>
          <cell r="BQ30">
            <v>0.69294399242465543</v>
          </cell>
          <cell r="BS30" t="str">
            <v>The Lines Company Ltd</v>
          </cell>
          <cell r="BT30">
            <v>22</v>
          </cell>
          <cell r="BU30">
            <v>0.28470811549018288</v>
          </cell>
        </row>
        <row r="31">
          <cell r="AQ31" t="str">
            <v>Waipa Networks Limited</v>
          </cell>
          <cell r="AX31">
            <v>6.2922318532908497</v>
          </cell>
          <cell r="BG31">
            <v>7.6907593700000003</v>
          </cell>
          <cell r="BO31" t="str">
            <v>MEL (West Wind) Limited</v>
          </cell>
          <cell r="BP31">
            <v>23</v>
          </cell>
          <cell r="BQ31">
            <v>0.5088774620373937</v>
          </cell>
          <cell r="BS31" t="str">
            <v>Network Waitaki Limited</v>
          </cell>
          <cell r="BT31">
            <v>23</v>
          </cell>
          <cell r="BU31">
            <v>0.24761184824677818</v>
          </cell>
        </row>
        <row r="32">
          <cell r="AQ32" t="str">
            <v>The Lines Company Ltd</v>
          </cell>
          <cell r="AX32">
            <v>6.0860793336371222</v>
          </cell>
          <cell r="BG32">
            <v>4.7373245800000001</v>
          </cell>
          <cell r="BO32" t="str">
            <v>Mercury SPV Limited</v>
          </cell>
          <cell r="BP32">
            <v>24</v>
          </cell>
          <cell r="BQ32">
            <v>0.49378967931234791</v>
          </cell>
          <cell r="BS32" t="str">
            <v>KiwiRail Holdings Limited</v>
          </cell>
          <cell r="BT32">
            <v>24</v>
          </cell>
          <cell r="BU32">
            <v>0.24314841765085771</v>
          </cell>
        </row>
        <row r="33">
          <cell r="AQ33" t="str">
            <v>Top Energy Ltd</v>
          </cell>
          <cell r="AX33">
            <v>5.8788423280760771</v>
          </cell>
          <cell r="BG33">
            <v>4.9292628599999997</v>
          </cell>
          <cell r="BO33" t="str">
            <v>Nova Energy Limited</v>
          </cell>
          <cell r="BP33">
            <v>25</v>
          </cell>
          <cell r="BQ33">
            <v>0.43565170151693006</v>
          </cell>
          <cell r="BS33" t="str">
            <v>Contact Energy Limited</v>
          </cell>
          <cell r="BT33">
            <v>25</v>
          </cell>
          <cell r="BU33">
            <v>0.21400218188359371</v>
          </cell>
        </row>
        <row r="34">
          <cell r="AQ34" t="str">
            <v>Marlborough Lines Limited</v>
          </cell>
          <cell r="AX34">
            <v>5.4486704007006317</v>
          </cell>
          <cell r="BG34">
            <v>6.6578567799999995</v>
          </cell>
          <cell r="BO34" t="str">
            <v>Counties Power Ltd</v>
          </cell>
          <cell r="BP34">
            <v>26</v>
          </cell>
          <cell r="BQ34">
            <v>0.34459817410549043</v>
          </cell>
          <cell r="BS34" t="str">
            <v>Electra Limited</v>
          </cell>
          <cell r="BT34">
            <v>26</v>
          </cell>
          <cell r="BU34">
            <v>0.20110325224396458</v>
          </cell>
        </row>
        <row r="35">
          <cell r="AQ35" t="str">
            <v>Network Waitaki Limited</v>
          </cell>
          <cell r="AX35">
            <v>5.2788675927470923</v>
          </cell>
          <cell r="BG35">
            <v>4.23117783</v>
          </cell>
          <cell r="BO35" t="str">
            <v>Alpine Energy Ltd</v>
          </cell>
          <cell r="BP35">
            <v>27</v>
          </cell>
          <cell r="BQ35">
            <v>0.30692485441888451</v>
          </cell>
          <cell r="BS35" t="str">
            <v>Top Energy Ltd</v>
          </cell>
          <cell r="BT35">
            <v>27</v>
          </cell>
          <cell r="BU35">
            <v>0.19264127214268251</v>
          </cell>
        </row>
        <row r="36">
          <cell r="AQ36" t="str">
            <v>Pan Pac Forest Product Limited</v>
          </cell>
          <cell r="AX36">
            <v>4.1982775904843121</v>
          </cell>
          <cell r="BG36">
            <v>2.7740900900000001</v>
          </cell>
          <cell r="BO36" t="str">
            <v>Waverley Wind Farm</v>
          </cell>
          <cell r="BP36">
            <v>28</v>
          </cell>
          <cell r="BQ36">
            <v>0.28916134968680629</v>
          </cell>
          <cell r="BS36" t="str">
            <v>Aurora Energy Limited</v>
          </cell>
          <cell r="BT36">
            <v>28</v>
          </cell>
          <cell r="BU36">
            <v>0.1473480518370093</v>
          </cell>
        </row>
        <row r="37">
          <cell r="AQ37" t="str">
            <v>Westpower Limited</v>
          </cell>
          <cell r="AX37">
            <v>4.0568566339554613</v>
          </cell>
          <cell r="BG37">
            <v>2.04221656</v>
          </cell>
          <cell r="BO37" t="str">
            <v>Tararua Wind Power</v>
          </cell>
          <cell r="BP37">
            <v>29</v>
          </cell>
          <cell r="BQ37">
            <v>0.27558043251352149</v>
          </cell>
          <cell r="BS37" t="str">
            <v>Methanex New Zealand Ltd</v>
          </cell>
          <cell r="BT37">
            <v>29</v>
          </cell>
          <cell r="BU37">
            <v>0.14505173754374398</v>
          </cell>
        </row>
        <row r="38">
          <cell r="AQ38" t="str">
            <v>Eastland Network Limited</v>
          </cell>
          <cell r="AX38">
            <v>4.0082837836851786</v>
          </cell>
          <cell r="BG38">
            <v>5.4949405099999993</v>
          </cell>
          <cell r="BO38" t="str">
            <v>MEL (Te Apiti) Limited</v>
          </cell>
          <cell r="BP38">
            <v>30</v>
          </cell>
          <cell r="BQ38">
            <v>0.19283969409562149</v>
          </cell>
          <cell r="BS38" t="str">
            <v>Northpower Limited</v>
          </cell>
          <cell r="BT38">
            <v>30</v>
          </cell>
          <cell r="BU38">
            <v>0.1172762181618849</v>
          </cell>
        </row>
        <row r="39">
          <cell r="AQ39" t="str">
            <v>Norske Skog Tasman Limited</v>
          </cell>
          <cell r="AX39">
            <v>3.8231394089958339</v>
          </cell>
          <cell r="BG39">
            <v>1.1660340200000001</v>
          </cell>
          <cell r="BO39" t="str">
            <v>Winstone Pulp International</v>
          </cell>
          <cell r="BP39">
            <v>31</v>
          </cell>
          <cell r="BQ39">
            <v>0.17782842944411259</v>
          </cell>
          <cell r="BS39" t="str">
            <v>Southpark Utilities Limited</v>
          </cell>
          <cell r="BT39">
            <v>31</v>
          </cell>
          <cell r="BU39">
            <v>9.4156964243133565E-2</v>
          </cell>
        </row>
        <row r="40">
          <cell r="AQ40" t="str">
            <v>KiwiRail Holdings Limited</v>
          </cell>
          <cell r="AX40">
            <v>3.5428247324246556</v>
          </cell>
          <cell r="BG40">
            <v>2.8498807400000001</v>
          </cell>
          <cell r="BO40" t="str">
            <v>Methanex New Zealand Ltd</v>
          </cell>
          <cell r="BP40">
            <v>32</v>
          </cell>
          <cell r="BQ40">
            <v>0.10854608663485865</v>
          </cell>
          <cell r="BS40" t="str">
            <v>Daiken Southland Limited</v>
          </cell>
          <cell r="BT40">
            <v>32</v>
          </cell>
          <cell r="BU40">
            <v>6.8051021452001689E-2</v>
          </cell>
        </row>
        <row r="41">
          <cell r="AQ41" t="str">
            <v>Winstone Pulp International</v>
          </cell>
          <cell r="AX41">
            <v>3.5244709394441127</v>
          </cell>
          <cell r="BG41">
            <v>3.3466425100000001</v>
          </cell>
          <cell r="BO41" t="str">
            <v>Southdown Cogeneration Ltd</v>
          </cell>
          <cell r="BP41">
            <v>33</v>
          </cell>
          <cell r="BQ41">
            <v>9.0997197630110618E-2</v>
          </cell>
          <cell r="BS41" t="str">
            <v>Winstone Pulp International</v>
          </cell>
          <cell r="BT41">
            <v>33</v>
          </cell>
          <cell r="BU41">
            <v>5.3136368438740887E-2</v>
          </cell>
        </row>
        <row r="42">
          <cell r="AQ42" t="str">
            <v>Nga Awa Purua Joint Venture</v>
          </cell>
          <cell r="AX42">
            <v>2.4653257799901032</v>
          </cell>
          <cell r="BG42">
            <v>0.42689475999999998</v>
          </cell>
          <cell r="BO42" t="str">
            <v>WEL Networks Limited</v>
          </cell>
          <cell r="BP42">
            <v>34</v>
          </cell>
          <cell r="BQ42">
            <v>5.9173710684291336E-2</v>
          </cell>
          <cell r="BS42" t="str">
            <v>Vector Limited</v>
          </cell>
          <cell r="BT42">
            <v>34</v>
          </cell>
          <cell r="BU42">
            <v>4.5203059017363025E-2</v>
          </cell>
        </row>
        <row r="43">
          <cell r="AQ43" t="str">
            <v>Centralines Limited</v>
          </cell>
          <cell r="AX43">
            <v>2.2033452972340188</v>
          </cell>
          <cell r="BG43">
            <v>2.6546223600000003</v>
          </cell>
          <cell r="BO43" t="str">
            <v>Daiken Southland Limited</v>
          </cell>
          <cell r="BP43">
            <v>35</v>
          </cell>
          <cell r="BQ43">
            <v>5.379091561602023E-2</v>
          </cell>
          <cell r="BS43" t="str">
            <v>Counties Power Ltd</v>
          </cell>
          <cell r="BT43">
            <v>35</v>
          </cell>
          <cell r="BU43">
            <v>3.1430337050184998E-2</v>
          </cell>
        </row>
        <row r="44">
          <cell r="AQ44" t="str">
            <v>Trustpower Limited</v>
          </cell>
          <cell r="AX44">
            <v>1.9755531120980523</v>
          </cell>
          <cell r="BG44">
            <v>4.4850865500000001</v>
          </cell>
          <cell r="BO44" t="str">
            <v>GTL Energy New Zealand Ltd</v>
          </cell>
          <cell r="BP44">
            <v>36</v>
          </cell>
          <cell r="BQ44">
            <v>4.3518167438794907E-3</v>
          </cell>
          <cell r="BS44" t="str">
            <v>Alpine Energy Ltd</v>
          </cell>
          <cell r="BT44">
            <v>36</v>
          </cell>
          <cell r="BU44">
            <v>2.4937490468378367E-2</v>
          </cell>
        </row>
        <row r="45">
          <cell r="AQ45" t="str">
            <v>Scanpower Limited</v>
          </cell>
          <cell r="AX45">
            <v>1.703813504918954</v>
          </cell>
          <cell r="BG45">
            <v>1.9185669600000002</v>
          </cell>
          <cell r="BO45" t="str">
            <v>Southpark Utilities Limited</v>
          </cell>
          <cell r="BP45">
            <v>37</v>
          </cell>
          <cell r="BQ45">
            <v>4.1310501817603817E-3</v>
          </cell>
          <cell r="BS45" t="str">
            <v>WEL Networks Limited</v>
          </cell>
          <cell r="BT45">
            <v>37</v>
          </cell>
          <cell r="BU45">
            <v>2.9676467903288063E-3</v>
          </cell>
        </row>
        <row r="46">
          <cell r="AQ46" t="str">
            <v>Buller Electricity Ltd</v>
          </cell>
          <cell r="AX46">
            <v>1.6356144140413127</v>
          </cell>
          <cell r="BG46">
            <v>0.55002174000000004</v>
          </cell>
          <cell r="BO46" t="str">
            <v>Southern Generation GP Limited</v>
          </cell>
          <cell r="BP46">
            <v>38</v>
          </cell>
          <cell r="BQ46">
            <v>-1.2117770825721214E-2</v>
          </cell>
          <cell r="BS46" t="str">
            <v>Mainpower New Zealand Limited</v>
          </cell>
          <cell r="BT46">
            <v>38</v>
          </cell>
          <cell r="BU46">
            <v>-1.5841484675645251E-2</v>
          </cell>
        </row>
        <row r="47">
          <cell r="AQ47" t="str">
            <v>Ngatamariki Geothermal Ltd</v>
          </cell>
          <cell r="AX47">
            <v>1.3738490832378769</v>
          </cell>
          <cell r="BG47">
            <v>0.26019181000000002</v>
          </cell>
          <cell r="BO47" t="str">
            <v>Nelson Electricity Ltd</v>
          </cell>
          <cell r="BP47">
            <v>39</v>
          </cell>
          <cell r="BQ47">
            <v>-9.9878215784314106E-2</v>
          </cell>
          <cell r="BS47" t="str">
            <v>Southern Generation GP Limited</v>
          </cell>
          <cell r="BT47">
            <v>39</v>
          </cell>
          <cell r="BU47">
            <v>-5.0202474267829637E-2</v>
          </cell>
        </row>
        <row r="48">
          <cell r="AQ48" t="str">
            <v>OMV New Zealand Production Ltd</v>
          </cell>
          <cell r="AX48">
            <v>1.1007164901478823</v>
          </cell>
          <cell r="BG48">
            <v>1.24726611</v>
          </cell>
          <cell r="BO48" t="str">
            <v>OMV New Zealand Production Ltd</v>
          </cell>
          <cell r="BP48">
            <v>40</v>
          </cell>
          <cell r="BQ48">
            <v>-0.14654961985211767</v>
          </cell>
          <cell r="BS48" t="str">
            <v>Powernet Ltd</v>
          </cell>
          <cell r="BT48">
            <v>40</v>
          </cell>
          <cell r="BU48">
            <v>-8.2270810281031406E-2</v>
          </cell>
        </row>
        <row r="49">
          <cell r="AQ49" t="str">
            <v>Todd Generation Taranaki Limited</v>
          </cell>
          <cell r="AX49">
            <v>0.97833135160116735</v>
          </cell>
          <cell r="BG49">
            <v>6.4918570000000009E-2</v>
          </cell>
          <cell r="BO49" t="str">
            <v>Beach Energy Resources NZ (Holdings) Ltd</v>
          </cell>
          <cell r="BP49">
            <v>41</v>
          </cell>
          <cell r="BQ49">
            <v>-0.18271684172491776</v>
          </cell>
          <cell r="BS49" t="str">
            <v>Network Tasman Limited</v>
          </cell>
          <cell r="BT49">
            <v>41</v>
          </cell>
          <cell r="BU49">
            <v>-9.3864333733436056E-2</v>
          </cell>
        </row>
        <row r="50">
          <cell r="AQ50" t="str">
            <v>Nelson Electricity Ltd</v>
          </cell>
          <cell r="AX50">
            <v>0.93573167421568582</v>
          </cell>
          <cell r="BG50">
            <v>1.0356098899999999</v>
          </cell>
          <cell r="BO50" t="str">
            <v>Mainpower New Zealand Limited</v>
          </cell>
          <cell r="BP50">
            <v>42</v>
          </cell>
          <cell r="BQ50">
            <v>-0.19507599696413003</v>
          </cell>
          <cell r="BS50" t="str">
            <v>Unison Networks Limited</v>
          </cell>
          <cell r="BT50">
            <v>42</v>
          </cell>
          <cell r="BU50">
            <v>-9.5768454814149431E-2</v>
          </cell>
        </row>
        <row r="51">
          <cell r="AQ51" t="str">
            <v>Whareroa Cogeneration Limited</v>
          </cell>
          <cell r="AX51">
            <v>0.88066904544192226</v>
          </cell>
          <cell r="BG51">
            <v>0.16673011000000001</v>
          </cell>
          <cell r="BO51" t="str">
            <v>Scanpower Limited</v>
          </cell>
          <cell r="BP51">
            <v>43</v>
          </cell>
          <cell r="BQ51">
            <v>-0.21475345508104615</v>
          </cell>
          <cell r="BS51" t="str">
            <v>Nelson Electricity Ltd</v>
          </cell>
          <cell r="BT51">
            <v>43</v>
          </cell>
          <cell r="BU51">
            <v>-9.6443860520020824E-2</v>
          </cell>
        </row>
        <row r="52">
          <cell r="AQ52" t="str">
            <v>Methanex New Zealand Ltd</v>
          </cell>
          <cell r="AX52">
            <v>0.85687277663485861</v>
          </cell>
          <cell r="BG52">
            <v>0.74832668999999996</v>
          </cell>
          <cell r="BO52" t="str">
            <v>Centralines Limited</v>
          </cell>
          <cell r="BP52">
            <v>44</v>
          </cell>
          <cell r="BQ52">
            <v>-0.45127706276598145</v>
          </cell>
          <cell r="BS52" t="str">
            <v>Scanpower Limited</v>
          </cell>
          <cell r="BT52">
            <v>44</v>
          </cell>
          <cell r="BU52">
            <v>-0.11193430281997879</v>
          </cell>
        </row>
        <row r="53">
          <cell r="AQ53" t="str">
            <v>Daiken Southland Limited</v>
          </cell>
          <cell r="AX53">
            <v>0.84424070561602027</v>
          </cell>
          <cell r="BG53">
            <v>0.79044979000000004</v>
          </cell>
          <cell r="BO53" t="str">
            <v>Network Tasman Limited</v>
          </cell>
          <cell r="BP53">
            <v>45</v>
          </cell>
          <cell r="BQ53">
            <v>-1.1092007808494859</v>
          </cell>
          <cell r="BS53" t="str">
            <v>OMV New Zealand Production Ltd</v>
          </cell>
          <cell r="BT53">
            <v>45</v>
          </cell>
          <cell r="BU53">
            <v>-0.11749667426794566</v>
          </cell>
        </row>
        <row r="54">
          <cell r="AQ54" t="str">
            <v>Nova Energy Limited</v>
          </cell>
          <cell r="AX54">
            <v>0.71232961151693008</v>
          </cell>
          <cell r="BG54">
            <v>0.27667791000000003</v>
          </cell>
          <cell r="BO54" t="str">
            <v>Marlborough Lines Limited</v>
          </cell>
          <cell r="BP54">
            <v>46</v>
          </cell>
          <cell r="BQ54">
            <v>-1.2091863792993678</v>
          </cell>
          <cell r="BS54" t="str">
            <v>Powerco Limited</v>
          </cell>
          <cell r="BT54">
            <v>46</v>
          </cell>
          <cell r="BU54">
            <v>-0.11847515452801557</v>
          </cell>
        </row>
        <row r="55">
          <cell r="AQ55" t="str">
            <v>Beach Energy Resources NZ (Holdings) Ltd</v>
          </cell>
          <cell r="AX55">
            <v>0.7015302782750823</v>
          </cell>
          <cell r="BG55">
            <v>0.88424712000000005</v>
          </cell>
          <cell r="BO55" t="str">
            <v>Waipa Networks Limited</v>
          </cell>
          <cell r="BP55">
            <v>47</v>
          </cell>
          <cell r="BQ55">
            <v>-1.3985275167091507</v>
          </cell>
          <cell r="BS55" t="str">
            <v>Orion New Zealand Limited</v>
          </cell>
          <cell r="BT55">
            <v>47</v>
          </cell>
          <cell r="BU55">
            <v>-0.13148366184099841</v>
          </cell>
        </row>
        <row r="56">
          <cell r="AQ56" t="str">
            <v>MEL (West Wind) Limited</v>
          </cell>
          <cell r="AX56">
            <v>0.62467014203739368</v>
          </cell>
          <cell r="BG56">
            <v>0.11579268</v>
          </cell>
          <cell r="BO56" t="str">
            <v>Eastland Network Limited</v>
          </cell>
          <cell r="BP56">
            <v>48</v>
          </cell>
          <cell r="BQ56">
            <v>-1.4866567263148207</v>
          </cell>
          <cell r="BS56" t="str">
            <v>Wellington Electricity Lines Limited</v>
          </cell>
          <cell r="BT56">
            <v>48</v>
          </cell>
          <cell r="BU56">
            <v>-0.14907232744245513</v>
          </cell>
        </row>
        <row r="57">
          <cell r="AQ57" t="str">
            <v>Mercury SPV Limited</v>
          </cell>
          <cell r="AX57">
            <v>0.57398059931234791</v>
          </cell>
          <cell r="BG57">
            <v>8.0190919999999999E-2</v>
          </cell>
          <cell r="BO57" t="str">
            <v>Powernet Ltd</v>
          </cell>
          <cell r="BP57">
            <v>49</v>
          </cell>
          <cell r="BQ57">
            <v>-2.000892014003508</v>
          </cell>
          <cell r="BS57" t="str">
            <v>Centralines Limited</v>
          </cell>
          <cell r="BT57">
            <v>49</v>
          </cell>
          <cell r="BU57">
            <v>-0.16999670821953802</v>
          </cell>
        </row>
        <row r="58">
          <cell r="AQ58" t="str">
            <v>Waverley Wind Farm</v>
          </cell>
          <cell r="AX58">
            <v>0.36253840968680628</v>
          </cell>
          <cell r="BG58">
            <v>7.3377059999999994E-2</v>
          </cell>
          <cell r="BO58" t="str">
            <v>Trustpower Limited</v>
          </cell>
          <cell r="BP58">
            <v>50</v>
          </cell>
          <cell r="BQ58">
            <v>-2.5095334379019478</v>
          </cell>
          <cell r="BS58" t="str">
            <v>Meridian Energy Limited</v>
          </cell>
          <cell r="BT58">
            <v>50</v>
          </cell>
          <cell r="BU58">
            <v>-0.17681482081106972</v>
          </cell>
        </row>
        <row r="59">
          <cell r="AQ59" t="str">
            <v>Tararua Wind Power</v>
          </cell>
          <cell r="AX59">
            <v>0.34234174251352151</v>
          </cell>
          <cell r="BG59">
            <v>6.6761310000000004E-2</v>
          </cell>
          <cell r="BO59" t="str">
            <v>Unison Networks Limited</v>
          </cell>
          <cell r="BP59">
            <v>51</v>
          </cell>
          <cell r="BQ59">
            <v>-2.8575479108544144</v>
          </cell>
          <cell r="BS59" t="str">
            <v>Marlborough Lines Limited</v>
          </cell>
          <cell r="BT59">
            <v>51</v>
          </cell>
          <cell r="BU59">
            <v>-0.18161796194410898</v>
          </cell>
        </row>
        <row r="60">
          <cell r="AQ60" t="str">
            <v>MEL (Te Apiti) Limited</v>
          </cell>
          <cell r="AX60">
            <v>0.26514560409562149</v>
          </cell>
          <cell r="BG60">
            <v>7.2305910000000001E-2</v>
          </cell>
          <cell r="BO60" t="str">
            <v>Orion New Zealand Limited</v>
          </cell>
          <cell r="BP60">
            <v>52</v>
          </cell>
          <cell r="BQ60">
            <v>-8.0988794669728676</v>
          </cell>
          <cell r="BS60" t="str">
            <v>Waipa Networks Limited</v>
          </cell>
          <cell r="BT60">
            <v>52</v>
          </cell>
          <cell r="BU60">
            <v>-0.18184517931538802</v>
          </cell>
        </row>
        <row r="61">
          <cell r="AQ61" t="str">
            <v>Southern Generation GP Limited</v>
          </cell>
          <cell r="AX61">
            <v>0.22926018917427882</v>
          </cell>
          <cell r="BG61">
            <v>0.24137796000000003</v>
          </cell>
          <cell r="BO61" t="str">
            <v>Wellington Electricity Lines Limited</v>
          </cell>
          <cell r="BP61">
            <v>53</v>
          </cell>
          <cell r="BQ61">
            <v>-8.1056127986998021</v>
          </cell>
          <cell r="BS61" t="str">
            <v>Beach Energy Resources NZ (Holdings) Ltd</v>
          </cell>
          <cell r="BT61">
            <v>53</v>
          </cell>
          <cell r="BU61">
            <v>-0.20663549543131987</v>
          </cell>
        </row>
        <row r="62">
          <cell r="AQ62" t="str">
            <v>Southdown Cogeneration Ltd</v>
          </cell>
          <cell r="AX62">
            <v>0.15453477763011061</v>
          </cell>
          <cell r="BG62">
            <v>6.3537579999999996E-2</v>
          </cell>
          <cell r="BO62" t="str">
            <v>Powerco Limited</v>
          </cell>
          <cell r="BP62">
            <v>54</v>
          </cell>
          <cell r="BQ62">
            <v>-10.924427139805431</v>
          </cell>
          <cell r="BS62" t="str">
            <v>NZ Aluminium Smelters Limited</v>
          </cell>
          <cell r="BT62">
            <v>54</v>
          </cell>
          <cell r="BU62">
            <v>-0.23350795420454384</v>
          </cell>
        </row>
        <row r="63">
          <cell r="AQ63" t="str">
            <v>Southpark Utilities Limited</v>
          </cell>
          <cell r="AX63">
            <v>4.8005130181760385E-2</v>
          </cell>
          <cell r="BG63">
            <v>4.3874080000000003E-2</v>
          </cell>
          <cell r="BO63" t="str">
            <v>NZ Aluminium Smelters Limited</v>
          </cell>
          <cell r="BP63">
            <v>55</v>
          </cell>
          <cell r="BQ63">
            <v>-13.618890460927624</v>
          </cell>
          <cell r="BS63" t="str">
            <v>Eastland Network Limited</v>
          </cell>
          <cell r="BT63">
            <v>55</v>
          </cell>
          <cell r="BU63">
            <v>-0.27055010397461443</v>
          </cell>
        </row>
        <row r="64">
          <cell r="AQ64" t="str">
            <v>GTL Energy New Zealand Ltd</v>
          </cell>
          <cell r="AX64">
            <v>9.4998467438794903E-3</v>
          </cell>
          <cell r="BG64">
            <v>5.1480299999999996E-3</v>
          </cell>
          <cell r="BO64" t="str">
            <v>Meridian Energy Limited</v>
          </cell>
          <cell r="BP64">
            <v>56</v>
          </cell>
          <cell r="BQ64">
            <v>-14.311012074044001</v>
          </cell>
          <cell r="BS64" t="str">
            <v>Trustpower Limited</v>
          </cell>
          <cell r="BT64">
            <v>56</v>
          </cell>
          <cell r="BU64">
            <v>-0.55952843048300771</v>
          </cell>
        </row>
      </sheetData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D0D4-C2C8-4D86-ABDC-46C0B18106D0}">
  <dimension ref="A1:AU196"/>
  <sheetViews>
    <sheetView tabSelected="1" topLeftCell="A30" workbookViewId="0">
      <selection activeCell="D34" sqref="D34"/>
    </sheetView>
  </sheetViews>
  <sheetFormatPr defaultColWidth="9.1796875" defaultRowHeight="14.5" x14ac:dyDescent="0.35"/>
  <cols>
    <col min="1" max="1" width="9.1796875" style="45"/>
    <col min="2" max="2" width="22.7265625" style="45" customWidth="1"/>
    <col min="3" max="3" width="73.26953125" style="45" customWidth="1"/>
    <col min="4" max="4" width="24.26953125" style="45" customWidth="1"/>
    <col min="5" max="5" width="22" style="45" customWidth="1"/>
    <col min="6" max="6" width="20.453125" style="45" customWidth="1"/>
    <col min="7" max="7" width="38.7265625" style="45" bestFit="1" customWidth="1"/>
    <col min="8" max="8" width="30.54296875" style="45" bestFit="1" customWidth="1"/>
    <col min="9" max="9" width="28" style="45" customWidth="1"/>
    <col min="10" max="10" width="5.54296875" style="45" bestFit="1" customWidth="1"/>
    <col min="11" max="13" width="9.1796875" style="45"/>
    <col min="14" max="14" width="35.90625" style="45" bestFit="1" customWidth="1"/>
    <col min="15" max="15" width="13.08984375" style="45" bestFit="1" customWidth="1"/>
    <col min="16" max="20" width="12.08984375" style="45" customWidth="1"/>
    <col min="21" max="40" width="9.1796875" style="45"/>
    <col min="41" max="41" width="6.1796875" style="45" customWidth="1"/>
    <col min="42" max="42" width="50.26953125" style="45" customWidth="1"/>
    <col min="43" max="43" width="16.81640625" style="45" customWidth="1"/>
    <col min="44" max="44" width="13.7265625" style="45" customWidth="1"/>
    <col min="45" max="45" width="17.26953125" style="45" customWidth="1"/>
    <col min="46" max="46" width="13.26953125" style="45" customWidth="1"/>
    <col min="47" max="47" width="15.7265625" style="45" customWidth="1"/>
    <col min="48" max="16384" width="9.1796875" style="45"/>
  </cols>
  <sheetData>
    <row r="1" spans="1:6" ht="19.5" x14ac:dyDescent="0.45">
      <c r="A1" s="76" t="s">
        <v>0</v>
      </c>
      <c r="B1" s="76"/>
      <c r="C1" s="76"/>
    </row>
    <row r="4" spans="1:6" ht="17.5" thickBot="1" x14ac:dyDescent="0.45">
      <c r="B4" s="50" t="s">
        <v>1</v>
      </c>
    </row>
    <row r="5" spans="1:6" ht="15" thickTop="1" x14ac:dyDescent="0.35">
      <c r="B5" s="45" t="s">
        <v>2</v>
      </c>
      <c r="C5" s="49" t="s">
        <v>3</v>
      </c>
    </row>
    <row r="6" spans="1:6" x14ac:dyDescent="0.35">
      <c r="B6" s="45" t="s">
        <v>4</v>
      </c>
      <c r="C6" s="45" t="s">
        <v>5</v>
      </c>
    </row>
    <row r="8" spans="1:6" ht="15" thickBot="1" x14ac:dyDescent="0.4">
      <c r="C8" s="47" t="s">
        <v>6</v>
      </c>
      <c r="D8" s="47" t="s">
        <v>7</v>
      </c>
      <c r="E8" s="47" t="s">
        <v>8</v>
      </c>
      <c r="F8" s="62"/>
    </row>
    <row r="9" spans="1:6" x14ac:dyDescent="0.35">
      <c r="C9" s="45" t="s">
        <v>9</v>
      </c>
      <c r="D9" s="60">
        <f>E9/$E$14</f>
        <v>0.28066869682385093</v>
      </c>
      <c r="E9" s="62">
        <f>'[7]Analysis I'!$C$110</f>
        <v>64.095997206013152</v>
      </c>
      <c r="F9" s="62"/>
    </row>
    <row r="10" spans="1:6" x14ac:dyDescent="0.35">
      <c r="C10" s="45" t="s">
        <v>10</v>
      </c>
      <c r="D10" s="60">
        <f>E10/$E$14</f>
        <v>0.34391614142873012</v>
      </c>
      <c r="E10" s="62">
        <f>'[7]Analysis I'!$D$110</f>
        <v>78.539745577517735</v>
      </c>
      <c r="F10" s="62"/>
    </row>
    <row r="11" spans="1:6" x14ac:dyDescent="0.35">
      <c r="C11" s="45" t="s">
        <v>11</v>
      </c>
      <c r="D11" s="60">
        <f>E11/$E$14</f>
        <v>0.32641490704344267</v>
      </c>
      <c r="E11" s="62">
        <f>'[7]Analysis I'!$E$110</f>
        <v>74.54300820368374</v>
      </c>
      <c r="F11" s="62"/>
    </row>
    <row r="12" spans="1:6" x14ac:dyDescent="0.35">
      <c r="C12" s="45" t="s">
        <v>12</v>
      </c>
      <c r="D12" s="60">
        <f>E12/$E$14</f>
        <v>4.9000254703976384E-2</v>
      </c>
      <c r="E12" s="62">
        <f>'[7]Analysis I'!$F$110</f>
        <v>11.190133506662963</v>
      </c>
    </row>
    <row r="13" spans="1:6" x14ac:dyDescent="0.35">
      <c r="F13" s="63"/>
    </row>
    <row r="14" spans="1:6" x14ac:dyDescent="0.35">
      <c r="C14" s="45" t="s">
        <v>13</v>
      </c>
      <c r="E14" s="62">
        <f>SUM(E9:E12)</f>
        <v>228.36888449387757</v>
      </c>
    </row>
    <row r="16" spans="1:6" ht="17.5" thickBot="1" x14ac:dyDescent="0.45">
      <c r="B16" s="50" t="s">
        <v>14</v>
      </c>
    </row>
    <row r="17" spans="2:9" ht="15" thickTop="1" x14ac:dyDescent="0.35">
      <c r="B17" s="45" t="s">
        <v>2</v>
      </c>
      <c r="C17" s="49" t="s">
        <v>15</v>
      </c>
    </row>
    <row r="18" spans="2:9" x14ac:dyDescent="0.35">
      <c r="B18" s="45" t="s">
        <v>4</v>
      </c>
      <c r="C18" s="45" t="s">
        <v>16</v>
      </c>
    </row>
    <row r="20" spans="2:9" ht="15" thickBot="1" x14ac:dyDescent="0.4">
      <c r="B20" s="47" t="s">
        <v>17</v>
      </c>
      <c r="C20" s="47" t="s">
        <v>18</v>
      </c>
      <c r="D20" s="47" t="s">
        <v>8</v>
      </c>
      <c r="E20" s="47" t="s">
        <v>7</v>
      </c>
    </row>
    <row r="21" spans="2:9" x14ac:dyDescent="0.35">
      <c r="B21" s="45" t="s">
        <v>19</v>
      </c>
      <c r="C21" s="45" t="str">
        <f>B21&amp;", "&amp;TEXT(D21,"$#.#")&amp;"M, "&amp; TEXT(E21,"0%")</f>
        <v>Connection charges, $121.3M, 15%</v>
      </c>
      <c r="D21" s="61">
        <f>[8]Summary!$E$65</f>
        <v>121.26393581999997</v>
      </c>
      <c r="E21" s="60">
        <f>D21/$D$25</f>
        <v>0.15179522481906665</v>
      </c>
    </row>
    <row r="22" spans="2:9" x14ac:dyDescent="0.35">
      <c r="B22" s="45" t="s">
        <v>20</v>
      </c>
      <c r="C22" s="45" t="str">
        <f>B22&amp;", "&amp;TEXT(D22,"$#.#")&amp;"M, "&amp; TEXT(E22,"0%")</f>
        <v>Benefit-based charges, $228.4M, 29%</v>
      </c>
      <c r="D22" s="61">
        <f>[8]Summary!$F$65</f>
        <v>228.36888449387769</v>
      </c>
      <c r="E22" s="60">
        <f>D22/$D$25</f>
        <v>0.28586657631567908</v>
      </c>
    </row>
    <row r="23" spans="2:9" x14ac:dyDescent="0.35">
      <c r="B23" s="45" t="s">
        <v>21</v>
      </c>
      <c r="C23" s="45" t="str">
        <f>B23&amp;", "&amp;TEXT(D23,"$#.#")&amp;"M, "&amp; TEXT(E23,"0%")</f>
        <v>Residual charges, $449.2M, 56%</v>
      </c>
      <c r="D23" s="61">
        <f>[8]Summary!$G$65</f>
        <v>449.23246655230224</v>
      </c>
      <c r="E23" s="60">
        <f>D23/$D$25</f>
        <v>0.56233819886525416</v>
      </c>
    </row>
    <row r="24" spans="2:9" x14ac:dyDescent="0.35">
      <c r="D24" s="61"/>
      <c r="E24" s="60"/>
    </row>
    <row r="25" spans="2:9" x14ac:dyDescent="0.35">
      <c r="C25" s="45" t="s">
        <v>13</v>
      </c>
      <c r="D25" s="61">
        <f>SUM(D21:D24)</f>
        <v>798.86528686617999</v>
      </c>
      <c r="F25" s="60"/>
      <c r="I25" s="59"/>
    </row>
    <row r="26" spans="2:9" x14ac:dyDescent="0.35">
      <c r="D26" s="61"/>
      <c r="F26" s="60"/>
      <c r="I26" s="59"/>
    </row>
    <row r="27" spans="2:9" ht="17.5" thickBot="1" x14ac:dyDescent="0.45">
      <c r="B27" s="50" t="s">
        <v>22</v>
      </c>
    </row>
    <row r="28" spans="2:9" ht="15" thickTop="1" x14ac:dyDescent="0.35">
      <c r="B28" s="45" t="s">
        <v>2</v>
      </c>
      <c r="C28" s="49" t="s">
        <v>23</v>
      </c>
    </row>
    <row r="29" spans="2:9" x14ac:dyDescent="0.35">
      <c r="B29" s="45" t="s">
        <v>4</v>
      </c>
      <c r="C29" s="45" t="s">
        <v>24</v>
      </c>
    </row>
    <row r="30" spans="2:9" x14ac:dyDescent="0.35">
      <c r="D30" s="58"/>
    </row>
    <row r="31" spans="2:9" ht="15" thickBot="1" x14ac:dyDescent="0.4">
      <c r="C31" s="47" t="s">
        <v>25</v>
      </c>
      <c r="D31" s="47" t="s">
        <v>26</v>
      </c>
      <c r="E31" s="47" t="s">
        <v>7</v>
      </c>
    </row>
    <row r="32" spans="2:9" x14ac:dyDescent="0.35">
      <c r="C32" s="45" t="s">
        <v>27</v>
      </c>
      <c r="D32" s="55">
        <f>'[7]Analysis I'!$G$11</f>
        <v>122.89274190516426</v>
      </c>
      <c r="E32" s="57">
        <f t="shared" ref="E32:E39" si="0">D32/SUM($D$32:$D$39)</f>
        <v>0.5381326014598059</v>
      </c>
    </row>
    <row r="33" spans="2:5" x14ac:dyDescent="0.35">
      <c r="C33" s="45" t="s">
        <v>28</v>
      </c>
      <c r="D33" s="55">
        <f>'[7]Analysis I'!$G$14</f>
        <v>68.111799298169984</v>
      </c>
      <c r="E33" s="57">
        <f t="shared" si="0"/>
        <v>0.29825341332783895</v>
      </c>
    </row>
    <row r="34" spans="2:5" x14ac:dyDescent="0.35">
      <c r="C34" s="45" t="s">
        <v>29</v>
      </c>
      <c r="D34" s="55">
        <f>SUM('[7]Analysis I'!$G$17:$G$37)</f>
        <v>11.243785736423433</v>
      </c>
      <c r="E34" s="57">
        <f t="shared" si="0"/>
        <v>4.9235191393707016E-2</v>
      </c>
    </row>
    <row r="35" spans="2:5" x14ac:dyDescent="0.35">
      <c r="C35" s="45" t="s">
        <v>30</v>
      </c>
      <c r="D35" s="55">
        <f>'[7]Analysis I'!$G$15</f>
        <v>9.9569018114615808</v>
      </c>
      <c r="E35" s="57">
        <f t="shared" si="0"/>
        <v>4.3600080779518449E-2</v>
      </c>
    </row>
    <row r="36" spans="2:5" x14ac:dyDescent="0.35">
      <c r="C36" s="45" t="s">
        <v>31</v>
      </c>
      <c r="D36" s="55">
        <f>'[7]Analysis I'!$G$10</f>
        <v>5.5677887057271285</v>
      </c>
      <c r="E36" s="57">
        <f t="shared" si="0"/>
        <v>2.4380680047838992E-2</v>
      </c>
    </row>
    <row r="37" spans="2:5" x14ac:dyDescent="0.35">
      <c r="C37" s="45" t="s">
        <v>32</v>
      </c>
      <c r="D37" s="55">
        <f>'[7]Analysis I'!$G$16</f>
        <v>4.8729762875229143</v>
      </c>
      <c r="E37" s="57">
        <f t="shared" si="0"/>
        <v>2.1338179666300187E-2</v>
      </c>
    </row>
    <row r="38" spans="2:5" x14ac:dyDescent="0.35">
      <c r="C38" s="45" t="s">
        <v>33</v>
      </c>
      <c r="D38" s="55">
        <f>'[7]Analysis I'!$G$13</f>
        <v>2.8624861585553552</v>
      </c>
      <c r="E38" s="57">
        <f t="shared" si="0"/>
        <v>1.253448413035488E-2</v>
      </c>
    </row>
    <row r="39" spans="2:5" x14ac:dyDescent="0.35">
      <c r="C39" s="45" t="s">
        <v>34</v>
      </c>
      <c r="D39" s="55">
        <f>'[7]Analysis I'!$G$12</f>
        <v>2.8604045908529123</v>
      </c>
      <c r="E39" s="57">
        <f t="shared" si="0"/>
        <v>1.2525369194635611E-2</v>
      </c>
    </row>
    <row r="41" spans="2:5" x14ac:dyDescent="0.35">
      <c r="C41" s="45" t="s">
        <v>13</v>
      </c>
      <c r="D41" s="55">
        <f>SUM(D32:D39)</f>
        <v>228.36888449387757</v>
      </c>
    </row>
    <row r="44" spans="2:5" ht="17.5" thickBot="1" x14ac:dyDescent="0.45">
      <c r="B44" s="50" t="s">
        <v>35</v>
      </c>
    </row>
    <row r="45" spans="2:5" ht="15" thickTop="1" x14ac:dyDescent="0.35">
      <c r="B45" s="45" t="s">
        <v>2</v>
      </c>
      <c r="C45" s="49" t="s">
        <v>36</v>
      </c>
    </row>
    <row r="46" spans="2:5" x14ac:dyDescent="0.35">
      <c r="B46" s="45" t="s">
        <v>4</v>
      </c>
      <c r="C46" s="45" t="s">
        <v>37</v>
      </c>
    </row>
    <row r="48" spans="2:5" x14ac:dyDescent="0.35">
      <c r="C48" s="56" t="s">
        <v>38</v>
      </c>
    </row>
    <row r="49" spans="1:9" ht="15" thickBot="1" x14ac:dyDescent="0.4">
      <c r="C49" s="47" t="s">
        <v>39</v>
      </c>
      <c r="D49" s="47" t="s">
        <v>40</v>
      </c>
      <c r="E49" s="47" t="s">
        <v>20</v>
      </c>
      <c r="F49" s="47"/>
      <c r="G49" s="47" t="s">
        <v>21</v>
      </c>
      <c r="H49" s="47" t="s">
        <v>41</v>
      </c>
      <c r="I49" s="47" t="s">
        <v>13</v>
      </c>
    </row>
    <row r="50" spans="1:9" x14ac:dyDescent="0.35">
      <c r="A50" s="45">
        <v>1</v>
      </c>
      <c r="C50" s="45" t="str">
        <f>INDEX('[8]Analysis I'!$C$9:$C$64,MATCH($A50,'[8]Analysis I'!$W$9:$W$64,0))</f>
        <v>Vector Limited</v>
      </c>
      <c r="D50" s="55">
        <f>INDEX([8]Summary!$E$9:$E$64,MATCH($C50,[8]Summary!$C$9:$C$64,0))</f>
        <v>13.150265010000002</v>
      </c>
      <c r="E50" s="55">
        <f>INDEX([8]Summary!$F$9:$F$64,MATCH($C50,[8]Summary!$C$9:$C$64,0))</f>
        <v>55.682669990997447</v>
      </c>
      <c r="F50" s="55"/>
      <c r="G50" s="55">
        <f>INDEX([8]Summary!$G$9:$G$64,MATCH($C50,[8]Summary!$C$9:$C$64,0))</f>
        <v>108.15525699319035</v>
      </c>
      <c r="H50" s="55">
        <f>INDEX([8]Summary!$H$9:$H$64,MATCH($C50,[8]Summary!$C$9:$C$64,0))</f>
        <v>2.9052592012003275</v>
      </c>
      <c r="I50" s="55">
        <f t="shared" ref="I50:I55" si="1">SUM(D50:H50)</f>
        <v>179.89345119538811</v>
      </c>
    </row>
    <row r="51" spans="1:9" x14ac:dyDescent="0.35">
      <c r="A51" s="45">
        <v>2</v>
      </c>
      <c r="C51" s="45" t="str">
        <f>INDEX('[8]Analysis I'!$C$9:$C$64,MATCH($A51,'[8]Analysis I'!$W$9:$W$64,0))</f>
        <v>Powerco Limited</v>
      </c>
      <c r="D51" s="55">
        <f>INDEX([8]Summary!$E$9:$E$64,MATCH($C51,[8]Summary!$C$9:$C$64,0))</f>
        <v>16.020362289999998</v>
      </c>
      <c r="E51" s="55">
        <f>INDEX([8]Summary!$F$9:$F$64,MATCH($C51,[8]Summary!$C$9:$C$64,0))</f>
        <v>10.922265349292585</v>
      </c>
      <c r="F51" s="55"/>
      <c r="G51" s="55">
        <f>INDEX([8]Summary!$G$9:$G$64,MATCH($C51,[8]Summary!$C$9:$C$64,0))</f>
        <v>53.207870681259656</v>
      </c>
      <c r="H51" s="55">
        <f>INDEX([8]Summary!$H$9:$H$64,MATCH($C51,[8]Summary!$C$9:$C$64,0))</f>
        <v>1.1336661496423417</v>
      </c>
      <c r="I51" s="55">
        <f t="shared" si="1"/>
        <v>81.284164470194568</v>
      </c>
    </row>
    <row r="52" spans="1:9" x14ac:dyDescent="0.35">
      <c r="A52" s="45">
        <v>3</v>
      </c>
      <c r="C52" s="45" t="str">
        <f>INDEX('[8]Analysis I'!$C$9:$C$64,MATCH($A52,'[8]Analysis I'!$W$9:$W$64,0))</f>
        <v>Meridian Energy Limited</v>
      </c>
      <c r="D52" s="55">
        <f>INDEX([8]Summary!$E$9:$E$64,MATCH($C52,[8]Summary!$C$9:$C$64,0))</f>
        <v>16.616420209999998</v>
      </c>
      <c r="E52" s="55">
        <f>INDEX([8]Summary!$F$9:$F$64,MATCH($C52,[8]Summary!$C$9:$C$64,0))</f>
        <v>47.766170595498465</v>
      </c>
      <c r="F52" s="55"/>
      <c r="G52" s="55">
        <f>INDEX([8]Summary!$G$9:$G$64,MATCH($C52,[8]Summary!$C$9:$C$64,0))</f>
        <v>1.3864867592820835</v>
      </c>
      <c r="H52" s="55">
        <f>INDEX([8]Summary!$H$9:$H$64,MATCH($C52,[8]Summary!$C$9:$C$64,0))</f>
        <v>0.85776392117545219</v>
      </c>
      <c r="I52" s="55">
        <f t="shared" si="1"/>
        <v>66.626841485955993</v>
      </c>
    </row>
    <row r="53" spans="1:9" x14ac:dyDescent="0.35">
      <c r="A53" s="45">
        <v>4</v>
      </c>
      <c r="C53" s="45" t="str">
        <f>INDEX('[8]Analysis I'!$C$9:$C$64,MATCH($A53,'[8]Analysis I'!$W$9:$W$64,0))</f>
        <v>Orion New Zealand Limited</v>
      </c>
      <c r="D53" s="55">
        <f>INDEX([8]Summary!$E$9:$E$64,MATCH($C53,[8]Summary!$C$9:$C$64,0))</f>
        <v>4.1169687799999997</v>
      </c>
      <c r="E53" s="55">
        <f>INDEX([8]Summary!$F$9:$F$64,MATCH($C53,[8]Summary!$C$9:$C$64,0))</f>
        <v>8.8527577235422985</v>
      </c>
      <c r="F53" s="55"/>
      <c r="G53" s="55">
        <f>INDEX([8]Summary!$G$9:$G$64,MATCH($C53,[8]Summary!$C$9:$C$64,0))</f>
        <v>39.663691466220214</v>
      </c>
      <c r="H53" s="55">
        <f>INDEX([8]Summary!$H$9:$H$64,MATCH($C53,[8]Summary!$C$9:$C$64,0))</f>
        <v>0.8637925532646209</v>
      </c>
      <c r="I53" s="55">
        <f t="shared" si="1"/>
        <v>53.497210523027135</v>
      </c>
    </row>
    <row r="54" spans="1:9" x14ac:dyDescent="0.35">
      <c r="A54" s="45">
        <v>5</v>
      </c>
      <c r="C54" s="45" t="str">
        <f>INDEX('[8]Analysis I'!$C$9:$C$64,MATCH($A54,'[8]Analysis I'!$W$9:$W$64,0))</f>
        <v>Wellington Electricity Lines Limited</v>
      </c>
      <c r="D54" s="55">
        <f>INDEX([8]Summary!$E$9:$E$64,MATCH($C54,[8]Summary!$C$9:$C$64,0))</f>
        <v>8.17825107</v>
      </c>
      <c r="E54" s="55">
        <f>INDEX([8]Summary!$F$9:$F$64,MATCH($C54,[8]Summary!$C$9:$C$64,0))</f>
        <v>7.6174405135855023</v>
      </c>
      <c r="F54" s="55"/>
      <c r="G54" s="55">
        <f>INDEX([8]Summary!$G$9:$G$64,MATCH($C54,[8]Summary!$C$9:$C$64,0))</f>
        <v>29.817214575999269</v>
      </c>
      <c r="H54" s="55">
        <f>INDEX([8]Summary!$H$9:$H$64,MATCH($C54,[8]Summary!$C$9:$C$64,0))</f>
        <v>0.65517291171544045</v>
      </c>
      <c r="I54" s="55">
        <f t="shared" si="1"/>
        <v>46.268079071300207</v>
      </c>
    </row>
    <row r="55" spans="1:9" x14ac:dyDescent="0.35">
      <c r="A55" s="45">
        <v>6</v>
      </c>
      <c r="C55" s="45" t="str">
        <f>INDEX('[8]Analysis I'!$C$9:$C$64,MATCH($A55,'[8]Analysis I'!$W$9:$W$64,0))</f>
        <v>NZ Aluminium Smelters Limited</v>
      </c>
      <c r="D55" s="55">
        <f>INDEX([8]Summary!$E$9:$E$64,MATCH($C55,[8]Summary!$C$9:$C$64,0))</f>
        <v>1.2710976100000002</v>
      </c>
      <c r="E55" s="55">
        <f>INDEX([8]Summary!$F$9:$F$64,MATCH($C55,[8]Summary!$C$9:$C$64,0))</f>
        <v>12.379255878952312</v>
      </c>
      <c r="F55" s="55"/>
      <c r="G55" s="55">
        <f>INDEX([8]Summary!$G$9:$G$64,MATCH($C55,[8]Summary!$C$9:$C$64,0))</f>
        <v>30.292843006609576</v>
      </c>
      <c r="H55" s="55">
        <f>INDEX([8]Summary!$H$9:$H$64,MATCH($C55,[8]Summary!$C$9:$C$64,0))</f>
        <v>0.76093894351048319</v>
      </c>
      <c r="I55" s="55">
        <f t="shared" si="1"/>
        <v>44.704135439072374</v>
      </c>
    </row>
    <row r="56" spans="1:9" x14ac:dyDescent="0.35">
      <c r="I56" s="55"/>
    </row>
    <row r="57" spans="1:9" x14ac:dyDescent="0.35">
      <c r="C57" s="56" t="s">
        <v>48</v>
      </c>
    </row>
    <row r="58" spans="1:9" ht="15" thickBot="1" x14ac:dyDescent="0.4">
      <c r="C58" s="47" t="s">
        <v>39</v>
      </c>
      <c r="D58" s="47" t="s">
        <v>19</v>
      </c>
      <c r="E58" s="47" t="s">
        <v>20</v>
      </c>
      <c r="F58" s="47"/>
      <c r="G58" s="47" t="s">
        <v>21</v>
      </c>
      <c r="H58" s="47" t="s">
        <v>41</v>
      </c>
      <c r="I58" s="47" t="s">
        <v>13</v>
      </c>
    </row>
    <row r="59" spans="1:9" x14ac:dyDescent="0.35">
      <c r="A59" s="45">
        <v>7</v>
      </c>
      <c r="C59" s="45" t="str">
        <f>INDEX('[8]Analysis I'!$C$9:$C$64,MATCH($A59,'[8]Analysis I'!$W$9:$W$64,0))</f>
        <v>Contact Energy Limited</v>
      </c>
      <c r="D59" s="55">
        <f>INDEX([8]Summary!$E$9:$E$64,MATCH($C59,[8]Summary!$C$9:$C$64,0))</f>
        <v>4.1824106899999993</v>
      </c>
      <c r="E59" s="55">
        <f>INDEX([8]Summary!$F$9:$F$64,MATCH($C59,[8]Summary!$C$9:$C$64,0))</f>
        <v>23.777994315472938</v>
      </c>
      <c r="F59" s="55"/>
      <c r="G59" s="55">
        <f>INDEX([8]Summary!$G$9:$G$64,MATCH($C59,[8]Summary!$C$9:$C$64,0))</f>
        <v>1.4249468479017031</v>
      </c>
      <c r="H59" s="55">
        <f>INDEX([8]Summary!$H$9:$H$64,MATCH($C59,[8]Summary!$C$9:$C$64,0))</f>
        <v>0.43162937038119187</v>
      </c>
      <c r="I59" s="55">
        <f t="shared" ref="I59:I64" si="2">SUM(D59:H59)</f>
        <v>29.816981223755832</v>
      </c>
    </row>
    <row r="60" spans="1:9" x14ac:dyDescent="0.35">
      <c r="A60" s="45">
        <v>8</v>
      </c>
      <c r="C60" s="45" t="str">
        <f>INDEX('[8]Analysis I'!$C$9:$C$64,MATCH($A60,'[8]Analysis I'!$W$9:$W$64,0))</f>
        <v>Unison Networks Limited</v>
      </c>
      <c r="D60" s="55">
        <f>INDEX([8]Summary!$E$9:$E$64,MATCH($C60,[8]Summary!$C$9:$C$64,0))</f>
        <v>5.6398092799999997</v>
      </c>
      <c r="E60" s="55">
        <f>INDEX([8]Summary!$F$9:$F$64,MATCH($C60,[8]Summary!$C$9:$C$64,0))</f>
        <v>2.1562034316376164</v>
      </c>
      <c r="F60" s="55"/>
      <c r="G60" s="55">
        <f>INDEX([8]Summary!$G$9:$G$64,MATCH($C60,[8]Summary!$C$9:$C$64,0))</f>
        <v>18.813539616127056</v>
      </c>
      <c r="H60" s="55">
        <f>INDEX([8]Summary!$H$9:$H$64,MATCH($C60,[8]Summary!$C$9:$C$64,0))</f>
        <v>0.37099119138091363</v>
      </c>
      <c r="I60" s="55">
        <f t="shared" si="2"/>
        <v>26.980543519145584</v>
      </c>
    </row>
    <row r="61" spans="1:9" x14ac:dyDescent="0.35">
      <c r="A61" s="45">
        <v>9</v>
      </c>
      <c r="C61" s="45" t="str">
        <f>INDEX('[8]Analysis I'!$C$9:$C$64,MATCH($A61,'[8]Analysis I'!$W$9:$W$64,0))</f>
        <v>Aurora Energy Limited</v>
      </c>
      <c r="D61" s="55">
        <f>INDEX([8]Summary!$E$9:$E$64,MATCH($C61,[8]Summary!$C$9:$C$64,0))</f>
        <v>4.2533524099999998</v>
      </c>
      <c r="E61" s="55">
        <f>INDEX([8]Summary!$F$9:$F$64,MATCH($C61,[8]Summary!$C$9:$C$64,0))</f>
        <v>2.6791766932595169</v>
      </c>
      <c r="F61" s="55"/>
      <c r="G61" s="55">
        <f>INDEX([8]Summary!$G$9:$G$64,MATCH($C61,[8]Summary!$C$9:$C$64,0))</f>
        <v>18.070135661317394</v>
      </c>
      <c r="H61" s="55">
        <f>INDEX([8]Summary!$H$9:$H$64,MATCH($C61,[8]Summary!$C$9:$C$64,0))</f>
        <v>0.37096733610922167</v>
      </c>
      <c r="I61" s="55">
        <f t="shared" si="2"/>
        <v>25.373632100686134</v>
      </c>
    </row>
    <row r="62" spans="1:9" x14ac:dyDescent="0.35">
      <c r="A62" s="45">
        <v>10</v>
      </c>
      <c r="C62" s="45" t="str">
        <f>INDEX('[8]Analysis I'!$C$9:$C$64,MATCH($A62,'[8]Analysis I'!$W$9:$W$64,0))</f>
        <v>Powernet Ltd</v>
      </c>
      <c r="D62" s="55">
        <f>INDEX([8]Summary!$E$9:$E$64,MATCH($C62,[8]Summary!$C$9:$C$64,0))</f>
        <v>3.8088046299999996</v>
      </c>
      <c r="E62" s="55">
        <f>INDEX([8]Summary!$F$9:$F$64,MATCH($C62,[8]Summary!$C$9:$C$64,0))</f>
        <v>2.9132705156112464</v>
      </c>
      <c r="F62" s="55"/>
      <c r="G62" s="55">
        <f>INDEX([8]Summary!$G$9:$G$64,MATCH($C62,[8]Summary!$C$9:$C$64,0))</f>
        <v>15.274366380658087</v>
      </c>
      <c r="H62" s="55">
        <f>INDEX([8]Summary!$H$9:$H$64,MATCH($C62,[8]Summary!$C$9:$C$64,0))</f>
        <v>0.32346756972715596</v>
      </c>
      <c r="I62" s="55">
        <f t="shared" si="2"/>
        <v>22.31990909599649</v>
      </c>
    </row>
    <row r="63" spans="1:9" x14ac:dyDescent="0.35">
      <c r="A63" s="45">
        <v>11</v>
      </c>
      <c r="C63" s="45" t="str">
        <f>INDEX('[8]Analysis I'!$C$9:$C$64,MATCH($A63,'[8]Analysis I'!$W$9:$W$64,0))</f>
        <v>WEL Networks Limited</v>
      </c>
      <c r="D63" s="55">
        <f>INDEX([8]Summary!$E$9:$E$64,MATCH($C63,[8]Summary!$C$9:$C$64,0))</f>
        <v>1.72859641</v>
      </c>
      <c r="E63" s="55">
        <f>INDEX([8]Summary!$F$9:$F$64,MATCH($C63,[8]Summary!$C$9:$C$64,0))</f>
        <v>2.6598966655478358</v>
      </c>
      <c r="F63" s="55"/>
      <c r="G63" s="55">
        <f>INDEX([8]Summary!$G$9:$G$64,MATCH($C63,[8]Summary!$C$9:$C$64,0))</f>
        <v>15.29054856315585</v>
      </c>
      <c r="H63" s="55">
        <f>INDEX([8]Summary!$H$9:$H$64,MATCH($C63,[8]Summary!$C$9:$C$64,0))</f>
        <v>0.3197390619806062</v>
      </c>
      <c r="I63" s="55">
        <f t="shared" si="2"/>
        <v>19.998780700684293</v>
      </c>
    </row>
    <row r="64" spans="1:9" x14ac:dyDescent="0.35">
      <c r="A64" s="45">
        <v>12</v>
      </c>
      <c r="C64" s="45" t="str">
        <f>INDEX('[8]Analysis I'!$C$9:$C$64,MATCH($A64,'[8]Analysis I'!$W$9:$W$64,0))</f>
        <v>Northpower Limited</v>
      </c>
      <c r="D64" s="55">
        <f>INDEX([8]Summary!$E$9:$E$64,MATCH($C64,[8]Summary!$C$9:$C$64,0))</f>
        <v>2.4558668299999997</v>
      </c>
      <c r="E64" s="55">
        <f>INDEX([8]Summary!$F$9:$F$64,MATCH($C64,[8]Summary!$C$9:$C$64,0))</f>
        <v>6.5276821216341565</v>
      </c>
      <c r="F64" s="55"/>
      <c r="G64" s="55">
        <f>INDEX([8]Summary!$G$9:$G$64,MATCH($C64,[8]Summary!$C$9:$C$64,0))</f>
        <v>8.9996557515499624</v>
      </c>
      <c r="H64" s="55">
        <f>INDEX([8]Summary!$H$9:$H$64,MATCH($C64,[8]Summary!$C$9:$C$64,0))</f>
        <v>0.27158711586215639</v>
      </c>
      <c r="I64" s="55">
        <f t="shared" si="2"/>
        <v>18.254791819046275</v>
      </c>
    </row>
    <row r="65" spans="1:9" x14ac:dyDescent="0.35">
      <c r="A65" s="45">
        <v>13</v>
      </c>
      <c r="C65" s="45" t="str">
        <f>INDEX('[8]Analysis I'!$C$9:$C$64,MATCH($A65,'[8]Analysis I'!$W$9:$W$64,0))</f>
        <v>Genesis Energy Ltd</v>
      </c>
      <c r="D65" s="55">
        <f>INDEX([8]Summary!$E$9:$E$64,MATCH($C65,[8]Summary!$C$9:$C$64,0))</f>
        <v>5.0263274400000011</v>
      </c>
      <c r="E65" s="55">
        <f>INDEX([8]Summary!$F$9:$F$64,MATCH($C65,[8]Summary!$C$9:$C$64,0))</f>
        <v>8.6662067368287037</v>
      </c>
      <c r="F65" s="55"/>
      <c r="G65" s="55">
        <f>INDEX([8]Summary!$G$9:$G$64,MATCH($C65,[8]Summary!$C$9:$C$64,0))</f>
        <v>0.69509864806167609</v>
      </c>
      <c r="H65" s="55">
        <f>INDEX([8]Summary!$H$9:$H$64,MATCH($C65,[8]Summary!$C$9:$C$64,0))</f>
        <v>0.14601345938529262</v>
      </c>
      <c r="I65" s="55">
        <f t="shared" ref="I65:I79" si="3">SUM(D65:H65)</f>
        <v>14.533646284275674</v>
      </c>
    </row>
    <row r="66" spans="1:9" x14ac:dyDescent="0.35">
      <c r="A66" s="45">
        <v>14</v>
      </c>
      <c r="C66" s="45" t="str">
        <f>INDEX('[8]Analysis I'!$C$9:$C$64,MATCH($A66,'[8]Analysis I'!$W$9:$W$64,0))</f>
        <v>Alpine Energy Ltd</v>
      </c>
      <c r="D66" s="55">
        <f>INDEX([8]Summary!$E$9:$E$64,MATCH($C66,[8]Summary!$C$9:$C$64,0))</f>
        <v>2.6451300499999997</v>
      </c>
      <c r="E66" s="55">
        <f>INDEX([8]Summary!$F$9:$F$64,MATCH($C66,[8]Summary!$C$9:$C$64,0))</f>
        <v>1.6208091523735051</v>
      </c>
      <c r="F66" s="55"/>
      <c r="G66" s="55">
        <f>INDEX([8]Summary!$G$9:$G$64,MATCH($C66,[8]Summary!$C$9:$C$64,0))</f>
        <v>8.1738870498838185</v>
      </c>
      <c r="H66" s="55">
        <f>INDEX([8]Summary!$H$9:$H$64,MATCH($C66,[8]Summary!$C$9:$C$64,0))</f>
        <v>0.17486689216156298</v>
      </c>
      <c r="I66" s="55">
        <f t="shared" si="3"/>
        <v>12.614693144418885</v>
      </c>
    </row>
    <row r="67" spans="1:9" x14ac:dyDescent="0.35">
      <c r="A67" s="45">
        <v>15</v>
      </c>
      <c r="C67" s="45" t="str">
        <f>INDEX('[8]Analysis I'!$C$9:$C$64,MATCH($A67,'[8]Analysis I'!$W$9:$W$64,0))</f>
        <v>Mainpower New Zealand Limited</v>
      </c>
      <c r="D67" s="55">
        <f>INDEX([8]Summary!$E$9:$E$64,MATCH($C67,[8]Summary!$C$9:$C$64,0))</f>
        <v>2.8725603900000003</v>
      </c>
      <c r="E67" s="55">
        <f>INDEX([8]Summary!$F$9:$F$64,MATCH($C67,[8]Summary!$C$9:$C$64,0))</f>
        <v>1.629905362175919</v>
      </c>
      <c r="F67" s="55"/>
      <c r="G67" s="55">
        <f>INDEX([8]Summary!$G$9:$G$64,MATCH($C67,[8]Summary!$C$9:$C$64,0))</f>
        <v>7.4550633428731743</v>
      </c>
      <c r="H67" s="55">
        <f>INDEX([8]Summary!$H$9:$H$64,MATCH($C67,[8]Summary!$C$9:$C$64,0))</f>
        <v>0.16164454798677741</v>
      </c>
      <c r="I67" s="55">
        <f t="shared" si="3"/>
        <v>12.11917364303587</v>
      </c>
    </row>
    <row r="68" spans="1:9" x14ac:dyDescent="0.35">
      <c r="A68" s="45">
        <v>16</v>
      </c>
      <c r="C68" s="45" t="str">
        <f>INDEX('[8]Analysis I'!$C$9:$C$64,MATCH($A68,'[8]Analysis I'!$W$9:$W$64,0))</f>
        <v>Mercury NZ Limited</v>
      </c>
      <c r="D68" s="55">
        <f>INDEX([8]Summary!$E$9:$E$64,MATCH($C68,[8]Summary!$C$9:$C$64,0))</f>
        <v>3.4790993399999999</v>
      </c>
      <c r="E68" s="55">
        <f>INDEX([8]Summary!$F$9:$F$64,MATCH($C68,[8]Summary!$C$9:$C$64,0))</f>
        <v>6.7351635643531598</v>
      </c>
      <c r="F68" s="55"/>
      <c r="G68" s="55">
        <f>INDEX([8]Summary!$G$9:$G$64,MATCH($C68,[8]Summary!$C$9:$C$64,0))</f>
        <v>1.7534299030999996</v>
      </c>
      <c r="H68" s="55">
        <f>INDEX([8]Summary!$H$9:$H$64,MATCH($C68,[8]Summary!$C$9:$C$64,0))</f>
        <v>0.14093556943678026</v>
      </c>
      <c r="I68" s="55">
        <f t="shared" si="3"/>
        <v>12.108628376889939</v>
      </c>
    </row>
    <row r="69" spans="1:9" x14ac:dyDescent="0.35">
      <c r="A69" s="45">
        <v>17</v>
      </c>
      <c r="C69" s="45" t="str">
        <f>INDEX('[8]Analysis I'!$C$9:$C$64,MATCH($A69,'[8]Analysis I'!$W$9:$W$64,0))</f>
        <v>Counties Power Ltd</v>
      </c>
      <c r="D69" s="55">
        <f>INDEX([8]Summary!$E$9:$E$64,MATCH($C69,[8]Summary!$C$9:$C$64,0))</f>
        <v>0.98603348000000002</v>
      </c>
      <c r="E69" s="55">
        <f>INDEX([8]Summary!$F$9:$F$64,MATCH($C69,[8]Summary!$C$9:$C$64,0))</f>
        <v>3.4831939031750458</v>
      </c>
      <c r="F69" s="55"/>
      <c r="G69" s="55">
        <f>INDEX([8]Summary!$G$9:$G$64,MATCH($C69,[8]Summary!$C$9:$C$64,0))</f>
        <v>6.6587997675707582</v>
      </c>
      <c r="H69" s="55">
        <f>INDEX([8]Summary!$H$9:$H$64,MATCH($C69,[8]Summary!$C$9:$C$64,0))</f>
        <v>0.18044244335968559</v>
      </c>
      <c r="I69" s="55">
        <f t="shared" si="3"/>
        <v>11.308469594105491</v>
      </c>
    </row>
    <row r="70" spans="1:9" x14ac:dyDescent="0.35">
      <c r="A70" s="45">
        <v>18</v>
      </c>
      <c r="C70" s="45" t="str">
        <f>INDEX('[8]Analysis I'!$C$9:$C$64,MATCH($A70,'[8]Analysis I'!$W$9:$W$64,0))</f>
        <v>Network Tasman Limited</v>
      </c>
      <c r="D70" s="55">
        <f>INDEX([8]Summary!$E$9:$E$64,MATCH($C70,[8]Summary!$C$9:$C$64,0))</f>
        <v>1.5084353299999997</v>
      </c>
      <c r="E70" s="55">
        <f>INDEX([8]Summary!$F$9:$F$64,MATCH($C70,[8]Summary!$C$9:$C$64,0))</f>
        <v>1.3738857430186484</v>
      </c>
      <c r="F70" s="55"/>
      <c r="G70" s="55">
        <f>INDEX([8]Summary!$G$9:$G$64,MATCH($C70,[8]Summary!$C$9:$C$64,0))</f>
        <v>7.6647324341820084</v>
      </c>
      <c r="H70" s="55">
        <f>INDEX([8]Summary!$H$9:$H$64,MATCH($C70,[8]Summary!$C$9:$C$64,0))</f>
        <v>0.16080909194985848</v>
      </c>
      <c r="I70" s="55">
        <f t="shared" si="3"/>
        <v>10.707862599150515</v>
      </c>
    </row>
    <row r="71" spans="1:9" x14ac:dyDescent="0.35">
      <c r="A71" s="45">
        <v>19</v>
      </c>
      <c r="C71" s="45" t="str">
        <f>INDEX('[8]Analysis I'!$C$9:$C$64,MATCH($A71,'[8]Analysis I'!$W$9:$W$64,0))</f>
        <v>EA Networks</v>
      </c>
      <c r="D71" s="55">
        <f>INDEX([8]Summary!$E$9:$E$64,MATCH($C71,[8]Summary!$C$9:$C$64,0))</f>
        <v>0.29749547999999998</v>
      </c>
      <c r="E71" s="55">
        <f>INDEX([8]Summary!$F$9:$F$64,MATCH($C71,[8]Summary!$C$9:$C$64,0))</f>
        <v>1.0167220609372594</v>
      </c>
      <c r="F71" s="55"/>
      <c r="G71" s="55">
        <f>INDEX([8]Summary!$G$9:$G$64,MATCH($C71,[8]Summary!$C$9:$C$64,0))</f>
        <v>9.1582808828273379</v>
      </c>
      <c r="H71" s="55">
        <f>INDEX([8]Summary!$H$9:$H$64,MATCH($C71,[8]Summary!$C$9:$C$64,0))</f>
        <v>0.18178945260829607</v>
      </c>
      <c r="I71" s="55">
        <f t="shared" si="3"/>
        <v>10.654287876372893</v>
      </c>
    </row>
    <row r="72" spans="1:9" x14ac:dyDescent="0.35">
      <c r="A72" s="45">
        <v>20</v>
      </c>
      <c r="C72" s="45" t="str">
        <f>INDEX('[8]Analysis I'!$C$9:$C$64,MATCH($A72,'[8]Analysis I'!$W$9:$W$64,0))</f>
        <v>New Zealand Steel Limited</v>
      </c>
      <c r="D72" s="55">
        <f>INDEX([8]Summary!$E$9:$E$64,MATCH($C72,[8]Summary!$C$9:$C$64,0))</f>
        <v>2.2849301099999999</v>
      </c>
      <c r="E72" s="55">
        <f>INDEX([8]Summary!$F$9:$F$64,MATCH($C72,[8]Summary!$C$9:$C$64,0))</f>
        <v>2.6539861864070473</v>
      </c>
      <c r="F72" s="55"/>
      <c r="G72" s="55">
        <f>INDEX([8]Summary!$G$9:$G$64,MATCH($C72,[8]Summary!$C$9:$C$64,0))</f>
        <v>8.8348461080277279</v>
      </c>
      <c r="H72" s="55">
        <f>INDEX([8]Summary!$H$9:$H$64,MATCH($C72,[8]Summary!$C$9:$C$64,0))</f>
        <v>-3.7967206004934475</v>
      </c>
      <c r="I72" s="55">
        <f t="shared" si="3"/>
        <v>9.9770418039413276</v>
      </c>
    </row>
    <row r="73" spans="1:9" x14ac:dyDescent="0.35">
      <c r="A73" s="45">
        <v>21</v>
      </c>
      <c r="C73" s="45" t="str">
        <f>INDEX('[8]Analysis I'!$C$9:$C$64,MATCH($A73,'[8]Analysis I'!$W$9:$W$64,0))</f>
        <v>Electra Limited</v>
      </c>
      <c r="D73" s="55">
        <f>INDEX([8]Summary!$E$9:$E$64,MATCH($C73,[8]Summary!$C$9:$C$64,0))</f>
        <v>1.6275399700000002</v>
      </c>
      <c r="E73" s="55">
        <f>INDEX([8]Summary!$F$9:$F$64,MATCH($C73,[8]Summary!$C$9:$C$64,0))</f>
        <v>1.4911066272019411</v>
      </c>
      <c r="F73" s="55"/>
      <c r="G73" s="55">
        <f>INDEX([8]Summary!$G$9:$G$64,MATCH($C73,[8]Summary!$C$9:$C$64,0))</f>
        <v>5.7713981581002125</v>
      </c>
      <c r="H73" s="55">
        <f>INDEX([8]Summary!$H$9:$H$64,MATCH($C73,[8]Summary!$C$9:$C$64,0))</f>
        <v>0.12903237118929722</v>
      </c>
      <c r="I73" s="55">
        <f t="shared" si="3"/>
        <v>9.0190771264914495</v>
      </c>
    </row>
    <row r="74" spans="1:9" x14ac:dyDescent="0.35">
      <c r="A74" s="45">
        <v>22</v>
      </c>
      <c r="C74" s="45" t="str">
        <f>INDEX('[8]Analysis I'!$C$9:$C$64,MATCH($A74,'[8]Analysis I'!$W$9:$W$64,0))</f>
        <v>Horizon Energy Distribution Ltd</v>
      </c>
      <c r="D74" s="55">
        <f>INDEX([8]Summary!$E$9:$E$64,MATCH($C74,[8]Summary!$C$9:$C$64,0))</f>
        <v>2.4471983799999997</v>
      </c>
      <c r="E74" s="55">
        <f>INDEX([8]Summary!$F$9:$F$64,MATCH($C74,[8]Summary!$C$9:$C$64,0))</f>
        <v>0.39299104440813909</v>
      </c>
      <c r="F74" s="55"/>
      <c r="G74" s="55">
        <f>INDEX([8]Summary!$G$9:$G$64,MATCH($C74,[8]Summary!$C$9:$C$64,0))</f>
        <v>4.7556563341040956</v>
      </c>
      <c r="H74" s="55">
        <f>INDEX([8]Summary!$H$9:$H$64,MATCH($C74,[8]Summary!$C$9:$C$64,0))</f>
        <v>9.1595850945712945E-2</v>
      </c>
      <c r="I74" s="55">
        <f t="shared" si="3"/>
        <v>7.6874416094579479</v>
      </c>
    </row>
    <row r="75" spans="1:9" x14ac:dyDescent="0.35">
      <c r="A75" s="45">
        <v>23</v>
      </c>
      <c r="C75" s="45" t="str">
        <f>INDEX('[8]Analysis I'!$C$9:$C$64,MATCH($A75,'[8]Analysis I'!$W$9:$W$64,0))</f>
        <v>Waipa Networks Limited</v>
      </c>
      <c r="D75" s="55">
        <f>INDEX([8]Summary!$E$9:$E$64,MATCH($C75,[8]Summary!$C$9:$C$64,0))</f>
        <v>1.1683198099999998</v>
      </c>
      <c r="E75" s="55">
        <f>INDEX([8]Summary!$F$9:$F$64,MATCH($C75,[8]Summary!$C$9:$C$64,0))</f>
        <v>1.1764187417234051</v>
      </c>
      <c r="F75" s="55"/>
      <c r="G75" s="55">
        <f>INDEX([8]Summary!$G$9:$G$64,MATCH($C75,[8]Summary!$C$9:$C$64,0))</f>
        <v>3.8582481102139123</v>
      </c>
      <c r="H75" s="55">
        <f>INDEX([8]Summary!$H$9:$H$64,MATCH($C75,[8]Summary!$C$9:$C$64,0))</f>
        <v>8.924519135353251E-2</v>
      </c>
      <c r="I75" s="55">
        <f t="shared" si="3"/>
        <v>6.2922318532908497</v>
      </c>
    </row>
    <row r="76" spans="1:9" x14ac:dyDescent="0.35">
      <c r="A76" s="45">
        <v>24</v>
      </c>
      <c r="C76" s="45" t="str">
        <f>INDEX('[8]Analysis I'!$C$9:$C$64,MATCH($A76,'[8]Analysis I'!$W$9:$W$64,0))</f>
        <v>The Lines Company Ltd</v>
      </c>
      <c r="D76" s="55">
        <f>INDEX([8]Summary!$E$9:$E$64,MATCH($C76,[8]Summary!$C$9:$C$64,0))</f>
        <v>1.3690123600000002</v>
      </c>
      <c r="E76" s="55">
        <f>INDEX([8]Summary!$F$9:$F$64,MATCH($C76,[8]Summary!$C$9:$C$64,0))</f>
        <v>0.69946451976331381</v>
      </c>
      <c r="F76" s="55"/>
      <c r="G76" s="55">
        <f>INDEX([8]Summary!$G$9:$G$64,MATCH($C76,[8]Summary!$C$9:$C$64,0))</f>
        <v>3.9354340020942384</v>
      </c>
      <c r="H76" s="55">
        <f>INDEX([8]Summary!$H$9:$H$64,MATCH($C76,[8]Summary!$C$9:$C$64,0))</f>
        <v>8.2168451779569468E-2</v>
      </c>
      <c r="I76" s="55">
        <f t="shared" si="3"/>
        <v>6.0860793336371222</v>
      </c>
    </row>
    <row r="77" spans="1:9" x14ac:dyDescent="0.35">
      <c r="A77" s="45">
        <v>25</v>
      </c>
      <c r="C77" s="45" t="str">
        <f>INDEX('[8]Analysis I'!$C$9:$C$64,MATCH($A77,'[8]Analysis I'!$W$9:$W$64,0))</f>
        <v>Top Energy Ltd</v>
      </c>
      <c r="D77" s="55">
        <f>INDEX([8]Summary!$E$9:$E$64,MATCH($C77,[8]Summary!$C$9:$C$64,0))</f>
        <v>0.98959481999999999</v>
      </c>
      <c r="E77" s="55">
        <f>INDEX([8]Summary!$F$9:$F$64,MATCH($C77,[8]Summary!$C$9:$C$64,0))</f>
        <v>1.192000641017573</v>
      </c>
      <c r="F77" s="55"/>
      <c r="G77" s="55">
        <f>INDEX([8]Summary!$G$9:$G$64,MATCH($C77,[8]Summary!$C$9:$C$64,0))</f>
        <v>3.61223881266445</v>
      </c>
      <c r="H77" s="55">
        <f>INDEX([8]Summary!$H$9:$H$64,MATCH($C77,[8]Summary!$C$9:$C$64,0))</f>
        <v>8.500805439405347E-2</v>
      </c>
      <c r="I77" s="55">
        <f t="shared" si="3"/>
        <v>5.8788423280760771</v>
      </c>
    </row>
    <row r="78" spans="1:9" x14ac:dyDescent="0.35">
      <c r="A78" s="45">
        <v>26</v>
      </c>
      <c r="C78" s="45" t="str">
        <f>INDEX('[8]Analysis I'!$C$9:$C$64,MATCH($A78,'[8]Analysis I'!$W$9:$W$64,0))</f>
        <v>Marlborough Lines Limited</v>
      </c>
      <c r="D78" s="55">
        <f>INDEX([8]Summary!$E$9:$E$64,MATCH($C78,[8]Summary!$C$9:$C$64,0))</f>
        <v>0.59713078000000008</v>
      </c>
      <c r="E78" s="55">
        <f>INDEX([8]Summary!$F$9:$F$64,MATCH($C78,[8]Summary!$C$9:$C$64,0))</f>
        <v>0.97885226898946176</v>
      </c>
      <c r="F78" s="55"/>
      <c r="G78" s="55">
        <f>INDEX([8]Summary!$G$9:$G$64,MATCH($C78,[8]Summary!$C$9:$C$64,0))</f>
        <v>3.7893120802722602</v>
      </c>
      <c r="H78" s="55">
        <f>INDEX([8]Summary!$H$9:$H$64,MATCH($C78,[8]Summary!$C$9:$C$64,0))</f>
        <v>8.3375271438909951E-2</v>
      </c>
      <c r="I78" s="55">
        <f t="shared" si="3"/>
        <v>5.4486704007006317</v>
      </c>
    </row>
    <row r="79" spans="1:9" x14ac:dyDescent="0.35">
      <c r="A79" s="45">
        <v>27</v>
      </c>
      <c r="C79" s="45" t="str">
        <f>INDEX('[8]Analysis I'!$C$9:$C$64,MATCH($A79,'[8]Analysis I'!$W$9:$W$64,0))</f>
        <v>Network Waitaki Limited</v>
      </c>
      <c r="D79" s="55">
        <f>INDEX([8]Summary!$E$9:$E$64,MATCH($C79,[8]Summary!$C$9:$C$64,0))</f>
        <v>0.93573624999999994</v>
      </c>
      <c r="E79" s="55">
        <f>INDEX([8]Summary!$F$9:$F$64,MATCH($C79,[8]Summary!$C$9:$C$64,0))</f>
        <v>0.68778467806554611</v>
      </c>
      <c r="F79" s="55"/>
      <c r="G79" s="55">
        <f>INDEX([8]Summary!$G$9:$G$64,MATCH($C79,[8]Summary!$C$9:$C$64,0))</f>
        <v>3.5790377385698191</v>
      </c>
      <c r="H79" s="55">
        <f>INDEX([8]Summary!$H$9:$H$64,MATCH($C79,[8]Summary!$C$9:$C$64,0))</f>
        <v>7.6308926111727252E-2</v>
      </c>
      <c r="I79" s="55">
        <f t="shared" si="3"/>
        <v>5.2788675927470923</v>
      </c>
    </row>
    <row r="80" spans="1:9" x14ac:dyDescent="0.35">
      <c r="I80" s="55"/>
    </row>
    <row r="81" spans="1:9" x14ac:dyDescent="0.35">
      <c r="C81" s="56" t="s">
        <v>70</v>
      </c>
    </row>
    <row r="82" spans="1:9" ht="15" thickBot="1" x14ac:dyDescent="0.4">
      <c r="C82" s="47" t="s">
        <v>39</v>
      </c>
      <c r="D82" s="47" t="s">
        <v>19</v>
      </c>
      <c r="E82" s="47" t="s">
        <v>20</v>
      </c>
      <c r="F82" s="47"/>
      <c r="G82" s="47" t="s">
        <v>21</v>
      </c>
      <c r="H82" s="47" t="s">
        <v>41</v>
      </c>
      <c r="I82" s="47" t="s">
        <v>13</v>
      </c>
    </row>
    <row r="83" spans="1:9" x14ac:dyDescent="0.35">
      <c r="A83" s="45">
        <v>28</v>
      </c>
      <c r="C83" s="45" t="str">
        <f>INDEX('[8]Analysis I'!$C$9:$C$64,MATCH($A83,'[8]Analysis I'!$W$9:$W$64,0))</f>
        <v>Pan Pac Forest Product Limited</v>
      </c>
      <c r="D83" s="55">
        <f>INDEX([8]Summary!$E$9:$E$64,MATCH($C83,[8]Summary!$C$9:$C$64,0))</f>
        <v>1.0218734</v>
      </c>
      <c r="E83" s="55">
        <f>INDEX([8]Summary!$F$9:$F$64,MATCH($C83,[8]Summary!$C$9:$C$64,0))</f>
        <v>0.75510355010118402</v>
      </c>
      <c r="F83" s="55"/>
      <c r="G83" s="55">
        <f>INDEX([8]Summary!$G$9:$G$64,MATCH($C83,[8]Summary!$C$9:$C$64,0))</f>
        <v>4.075921007426544</v>
      </c>
      <c r="H83" s="55">
        <f>INDEX([8]Summary!$H$9:$H$64,MATCH($C83,[8]Summary!$C$9:$C$64,0))</f>
        <v>-1.6546203670434159</v>
      </c>
      <c r="I83" s="55">
        <f t="shared" ref="I83" si="4">SUM(D83:H83)</f>
        <v>4.1982775904843121</v>
      </c>
    </row>
    <row r="84" spans="1:9" x14ac:dyDescent="0.35">
      <c r="A84" s="45">
        <v>29</v>
      </c>
      <c r="C84" s="45" t="str">
        <f>INDEX('[8]Analysis I'!$C$9:$C$64,MATCH($A84,'[8]Analysis I'!$W$9:$W$64,0))</f>
        <v>Westpower Limited</v>
      </c>
      <c r="D84" s="55">
        <f>INDEX([8]Summary!$E$9:$E$64,MATCH($C84,[8]Summary!$C$9:$C$64,0))</f>
        <v>0.70945624000000007</v>
      </c>
      <c r="E84" s="55">
        <f>INDEX([8]Summary!$F$9:$F$64,MATCH($C84,[8]Summary!$C$9:$C$64,0))</f>
        <v>0.19774263310008672</v>
      </c>
      <c r="F84" s="55"/>
      <c r="G84" s="55">
        <f>INDEX([8]Summary!$G$9:$G$64,MATCH($C84,[8]Summary!$C$9:$C$64,0))</f>
        <v>3.0911349338323033</v>
      </c>
      <c r="H84" s="55">
        <f>INDEX([8]Summary!$H$9:$H$64,MATCH($C84,[8]Summary!$C$9:$C$64,0))</f>
        <v>5.8522827023071454E-2</v>
      </c>
      <c r="I84" s="55">
        <f t="shared" ref="I84:I111" si="5">SUM(D84:H84)</f>
        <v>4.0568566339554613</v>
      </c>
    </row>
    <row r="85" spans="1:9" x14ac:dyDescent="0.35">
      <c r="A85" s="45">
        <v>30</v>
      </c>
      <c r="C85" s="45" t="str">
        <f>INDEX('[8]Analysis I'!$C$9:$C$64,MATCH($A85,'[8]Analysis I'!$W$9:$W$64,0))</f>
        <v>Eastland Network Limited</v>
      </c>
      <c r="D85" s="55">
        <f>INDEX([8]Summary!$E$9:$E$64,MATCH($C85,[8]Summary!$C$9:$C$64,0))</f>
        <v>0.25339321999999997</v>
      </c>
      <c r="E85" s="55">
        <f>INDEX([8]Summary!$F$9:$F$64,MATCH($C85,[8]Summary!$C$9:$C$64,0))</f>
        <v>0.57522024814220918</v>
      </c>
      <c r="F85" s="55"/>
      <c r="G85" s="55">
        <f>INDEX([8]Summary!$G$9:$G$64,MATCH($C85,[8]Summary!$C$9:$C$64,0))</f>
        <v>3.1149631651952632</v>
      </c>
      <c r="H85" s="55">
        <f>INDEX([8]Summary!$H$9:$H$64,MATCH($C85,[8]Summary!$C$9:$C$64,0))</f>
        <v>6.4707150347706424E-2</v>
      </c>
      <c r="I85" s="55">
        <f t="shared" si="5"/>
        <v>4.0082837836851786</v>
      </c>
    </row>
    <row r="86" spans="1:9" x14ac:dyDescent="0.35">
      <c r="A86" s="45">
        <v>31</v>
      </c>
      <c r="C86" s="45" t="str">
        <f>INDEX('[8]Analysis I'!$C$9:$C$64,MATCH($A86,'[8]Analysis I'!$W$9:$W$64,0))</f>
        <v>Norske Skog Tasman Limited</v>
      </c>
      <c r="D86" s="55">
        <f>INDEX([8]Summary!$E$9:$E$64,MATCH($C86,[8]Summary!$C$9:$C$64,0))</f>
        <v>1.1660340200000001</v>
      </c>
      <c r="E86" s="55">
        <f>INDEX([8]Summary!$F$9:$F$64,MATCH($C86,[8]Summary!$C$9:$C$64,0))</f>
        <v>0.47019659955891602</v>
      </c>
      <c r="F86" s="55"/>
      <c r="G86" s="55">
        <f>INDEX([8]Summary!$G$9:$G$64,MATCH($C86,[8]Summary!$C$9:$C$64,0))</f>
        <v>6.3776301511538982</v>
      </c>
      <c r="H86" s="55">
        <f>INDEX([8]Summary!$H$9:$H$64,MATCH($C86,[8]Summary!$C$9:$C$64,0))</f>
        <v>-4.1907213617169798</v>
      </c>
      <c r="I86" s="55">
        <f t="shared" si="5"/>
        <v>3.8231394089958339</v>
      </c>
    </row>
    <row r="87" spans="1:9" x14ac:dyDescent="0.35">
      <c r="A87" s="45">
        <v>32</v>
      </c>
      <c r="C87" s="45" t="str">
        <f>INDEX('[8]Analysis I'!$C$9:$C$64,MATCH($A87,'[8]Analysis I'!$W$9:$W$64,0))</f>
        <v>KiwiRail Holdings Limited</v>
      </c>
      <c r="D87" s="55">
        <f>INDEX([8]Summary!$E$9:$E$64,MATCH($C87,[8]Summary!$C$9:$C$64,0))</f>
        <v>1.97009477</v>
      </c>
      <c r="E87" s="55">
        <f>INDEX([8]Summary!$F$9:$F$64,MATCH($C87,[8]Summary!$C$9:$C$64,0))</f>
        <v>0.25576922264471186</v>
      </c>
      <c r="F87" s="55"/>
      <c r="G87" s="55">
        <f>INDEX([8]Summary!$G$9:$G$64,MATCH($C87,[8]Summary!$C$9:$C$64,0))</f>
        <v>2.1746957434504663</v>
      </c>
      <c r="H87" s="55">
        <f>INDEX([8]Summary!$H$9:$H$64,MATCH($C87,[8]Summary!$C$9:$C$64,0))</f>
        <v>-0.85773500367052269</v>
      </c>
      <c r="I87" s="55">
        <f t="shared" si="5"/>
        <v>3.5428247324246556</v>
      </c>
    </row>
    <row r="88" spans="1:9" x14ac:dyDescent="0.35">
      <c r="A88" s="45">
        <v>33</v>
      </c>
      <c r="C88" s="45" t="str">
        <f>INDEX('[8]Analysis I'!$C$9:$C$64,MATCH($A88,'[8]Analysis I'!$W$9:$W$64,0))</f>
        <v>Winstone Pulp International</v>
      </c>
      <c r="D88" s="55">
        <f>INDEX([8]Summary!$E$9:$E$64,MATCH($C88,[8]Summary!$C$9:$C$64,0))</f>
        <v>1.13163349</v>
      </c>
      <c r="E88" s="55">
        <f>INDEX([8]Summary!$F$9:$F$64,MATCH($C88,[8]Summary!$C$9:$C$64,0))</f>
        <v>0.46247663759821378</v>
      </c>
      <c r="F88" s="55"/>
      <c r="G88" s="55">
        <f>INDEX([8]Summary!$G$9:$G$64,MATCH($C88,[8]Summary!$C$9:$C$64,0))</f>
        <v>1.8885808704708142</v>
      </c>
      <c r="H88" s="55">
        <f>INDEX([8]Summary!$H$9:$H$64,MATCH($C88,[8]Summary!$C$9:$C$64,0))</f>
        <v>4.1779941375084631E-2</v>
      </c>
      <c r="I88" s="55">
        <f t="shared" si="5"/>
        <v>3.5244709394441127</v>
      </c>
    </row>
    <row r="89" spans="1:9" x14ac:dyDescent="0.35">
      <c r="A89" s="45">
        <v>34</v>
      </c>
      <c r="C89" s="45" t="str">
        <f>INDEX('[8]Analysis I'!$C$9:$C$64,MATCH($A89,'[8]Analysis I'!$W$9:$W$64,0))</f>
        <v>Nga Awa Purua Joint Venture</v>
      </c>
      <c r="D89" s="55">
        <f>INDEX([8]Summary!$E$9:$E$64,MATCH($C89,[8]Summary!$C$9:$C$64,0))</f>
        <v>0.42689475999999998</v>
      </c>
      <c r="E89" s="55">
        <f>INDEX([8]Summary!$F$9:$F$64,MATCH($C89,[8]Summary!$C$9:$C$64,0))</f>
        <v>1.7300587802840883</v>
      </c>
      <c r="F89" s="55"/>
      <c r="G89" s="55">
        <f>INDEX([8]Summary!$G$9:$G$64,MATCH($C89,[8]Summary!$C$9:$C$64,0))</f>
        <v>0.27641379999999999</v>
      </c>
      <c r="H89" s="55">
        <f>INDEX([8]Summary!$H$9:$H$64,MATCH($C89,[8]Summary!$C$9:$C$64,0))</f>
        <v>3.1958439706014932E-2</v>
      </c>
      <c r="I89" s="55">
        <f t="shared" si="5"/>
        <v>2.4653257799901032</v>
      </c>
    </row>
    <row r="90" spans="1:9" x14ac:dyDescent="0.35">
      <c r="A90" s="45">
        <v>35</v>
      </c>
      <c r="C90" s="45" t="str">
        <f>INDEX('[8]Analysis I'!$C$9:$C$64,MATCH($A90,'[8]Analysis I'!$W$9:$W$64,0))</f>
        <v>Centralines Limited</v>
      </c>
      <c r="D90" s="55">
        <f>INDEX([8]Summary!$E$9:$E$64,MATCH($C90,[8]Summary!$C$9:$C$64,0))</f>
        <v>0.76442118000000003</v>
      </c>
      <c r="E90" s="55">
        <f>INDEX([8]Summary!$F$9:$F$64,MATCH($C90,[8]Summary!$C$9:$C$64,0))</f>
        <v>0.35827183613967589</v>
      </c>
      <c r="F90" s="55"/>
      <c r="G90" s="55">
        <f>INDEX([8]Summary!$G$9:$G$64,MATCH($C90,[8]Summary!$C$9:$C$64,0))</f>
        <v>1.0562250269232325</v>
      </c>
      <c r="H90" s="55">
        <f>INDEX([8]Summary!$H$9:$H$64,MATCH($C90,[8]Summary!$C$9:$C$64,0))</f>
        <v>2.4427254171110437E-2</v>
      </c>
      <c r="I90" s="55">
        <f t="shared" si="5"/>
        <v>2.2033452972340188</v>
      </c>
    </row>
    <row r="91" spans="1:9" x14ac:dyDescent="0.35">
      <c r="A91" s="45">
        <v>36</v>
      </c>
      <c r="C91" s="45" t="str">
        <f>INDEX('[8]Analysis I'!$C$9:$C$64,MATCH($A91,'[8]Analysis I'!$W$9:$W$64,0))</f>
        <v>Trustpower Limited</v>
      </c>
      <c r="D91" s="55">
        <f>INDEX([8]Summary!$E$9:$E$64,MATCH($C91,[8]Summary!$C$9:$C$64,0))</f>
        <v>0.78622065000000008</v>
      </c>
      <c r="E91" s="55">
        <f>INDEX([8]Summary!$F$9:$F$64,MATCH($C91,[8]Summary!$C$9:$C$64,0))</f>
        <v>1.1349646367084043</v>
      </c>
      <c r="F91" s="55"/>
      <c r="G91" s="55">
        <f>INDEX([8]Summary!$G$9:$G$64,MATCH($C91,[8]Summary!$C$9:$C$64,0))</f>
        <v>3.4954212130444931E-2</v>
      </c>
      <c r="H91" s="55">
        <f>INDEX([8]Summary!$H$9:$H$64,MATCH($C91,[8]Summary!$C$9:$C$64,0))</f>
        <v>1.9413613259202909E-2</v>
      </c>
      <c r="I91" s="55">
        <f t="shared" si="5"/>
        <v>1.9755531120980523</v>
      </c>
    </row>
    <row r="92" spans="1:9" x14ac:dyDescent="0.35">
      <c r="A92" s="45">
        <v>37</v>
      </c>
      <c r="C92" s="45" t="str">
        <f>INDEX('[8]Analysis I'!$C$9:$C$64,MATCH($A92,'[8]Analysis I'!$W$9:$W$64,0))</f>
        <v>Scanpower Limited</v>
      </c>
      <c r="D92" s="55">
        <f>INDEX([8]Summary!$E$9:$E$64,MATCH($C92,[8]Summary!$C$9:$C$64,0))</f>
        <v>0.63787083</v>
      </c>
      <c r="E92" s="55">
        <f>INDEX([8]Summary!$F$9:$F$64,MATCH($C92,[8]Summary!$C$9:$C$64,0))</f>
        <v>0.26262500412539896</v>
      </c>
      <c r="F92" s="55"/>
      <c r="G92" s="55">
        <f>INDEX([8]Summary!$G$9:$G$64,MATCH($C92,[8]Summary!$C$9:$C$64,0))</f>
        <v>0.78518635994357788</v>
      </c>
      <c r="H92" s="55">
        <f>INDEX([8]Summary!$H$9:$H$64,MATCH($C92,[8]Summary!$C$9:$C$64,0))</f>
        <v>1.813131084997718E-2</v>
      </c>
      <c r="I92" s="55">
        <f t="shared" si="5"/>
        <v>1.703813504918954</v>
      </c>
    </row>
    <row r="93" spans="1:9" x14ac:dyDescent="0.35">
      <c r="A93" s="45">
        <v>38</v>
      </c>
      <c r="C93" s="45" t="str">
        <f>INDEX('[8]Analysis I'!$C$9:$C$64,MATCH($A93,'[8]Analysis I'!$W$9:$W$64,0))</f>
        <v>Buller Electricity Ltd</v>
      </c>
      <c r="D93" s="55">
        <f>INDEX([8]Summary!$E$9:$E$64,MATCH($C93,[8]Summary!$C$9:$C$64,0))</f>
        <v>0.45926843000000001</v>
      </c>
      <c r="E93" s="55">
        <f>INDEX([8]Summary!$F$9:$F$64,MATCH($C93,[8]Summary!$C$9:$C$64,0))</f>
        <v>0.13874857817537373</v>
      </c>
      <c r="F93" s="55"/>
      <c r="G93" s="55">
        <f>INDEX([8]Summary!$G$9:$G$64,MATCH($C93,[8]Summary!$C$9:$C$64,0))</f>
        <v>1.0171062474203114</v>
      </c>
      <c r="H93" s="55">
        <f>INDEX([8]Summary!$H$9:$H$64,MATCH($C93,[8]Summary!$C$9:$C$64,0))</f>
        <v>2.049115844562753E-2</v>
      </c>
      <c r="I93" s="55">
        <f t="shared" si="5"/>
        <v>1.6356144140413127</v>
      </c>
    </row>
    <row r="94" spans="1:9" x14ac:dyDescent="0.35">
      <c r="A94" s="45">
        <v>39</v>
      </c>
      <c r="C94" s="45" t="str">
        <f>INDEX('[8]Analysis I'!$C$9:$C$64,MATCH($A94,'[8]Analysis I'!$W$9:$W$64,0))</f>
        <v>Ngatamariki Geothermal Ltd</v>
      </c>
      <c r="D94" s="55">
        <f>INDEX([8]Summary!$E$9:$E$64,MATCH($C94,[8]Summary!$C$9:$C$64,0))</f>
        <v>0.26019180999999997</v>
      </c>
      <c r="E94" s="55">
        <f>INDEX([8]Summary!$F$9:$F$64,MATCH($C94,[8]Summary!$C$9:$C$64,0))</f>
        <v>1.049464824273761</v>
      </c>
      <c r="F94" s="55"/>
      <c r="G94" s="55">
        <f>INDEX([8]Summary!$G$9:$G$64,MATCH($C94,[8]Summary!$C$9:$C$64,0))</f>
        <v>4.6985159999999998E-2</v>
      </c>
      <c r="H94" s="55">
        <f>INDEX([8]Summary!$H$9:$H$64,MATCH($C94,[8]Summary!$C$9:$C$64,0))</f>
        <v>1.720728896411584E-2</v>
      </c>
      <c r="I94" s="55">
        <f t="shared" si="5"/>
        <v>1.3738490832378769</v>
      </c>
    </row>
    <row r="95" spans="1:9" x14ac:dyDescent="0.35">
      <c r="A95" s="45">
        <v>40</v>
      </c>
      <c r="C95" s="45" t="str">
        <f>INDEX('[8]Analysis I'!$C$9:$C$64,MATCH($A95,'[8]Analysis I'!$W$9:$W$64,0))</f>
        <v>OMV New Zealand Production Ltd</v>
      </c>
      <c r="D95" s="55">
        <f>INDEX([8]Summary!$E$9:$E$64,MATCH($C95,[8]Summary!$C$9:$C$64,0))</f>
        <v>0.26656610999999997</v>
      </c>
      <c r="E95" s="55">
        <f>INDEX([8]Summary!$F$9:$F$64,MATCH($C95,[8]Summary!$C$9:$C$64,0))</f>
        <v>0.21497129423980507</v>
      </c>
      <c r="F95" s="55"/>
      <c r="G95" s="55">
        <f>INDEX([8]Summary!$G$9:$G$64,MATCH($C95,[8]Summary!$C$9:$C$64,0))</f>
        <v>0.60510248</v>
      </c>
      <c r="H95" s="55">
        <f>INDEX([8]Summary!$H$9:$H$64,MATCH($C95,[8]Summary!$C$9:$C$64,0))</f>
        <v>1.4076605908077269E-2</v>
      </c>
      <c r="I95" s="55">
        <f t="shared" si="5"/>
        <v>1.1007164901478823</v>
      </c>
    </row>
    <row r="96" spans="1:9" x14ac:dyDescent="0.35">
      <c r="A96" s="45">
        <v>41</v>
      </c>
      <c r="C96" s="45" t="str">
        <f>INDEX('[8]Analysis I'!$C$9:$C$64,MATCH($A96,'[8]Analysis I'!$W$9:$W$64,0))</f>
        <v>Todd Generation Taranaki Limited</v>
      </c>
      <c r="D96" s="55">
        <f>INDEX([8]Summary!$E$9:$E$64,MATCH($C96,[8]Summary!$C$9:$C$64,0))</f>
        <v>5.9622790000000009E-2</v>
      </c>
      <c r="E96" s="55">
        <f>INDEX([8]Summary!$F$9:$F$64,MATCH($C96,[8]Summary!$C$9:$C$64,0))</f>
        <v>0.83564704211269125</v>
      </c>
      <c r="F96" s="55"/>
      <c r="G96" s="55">
        <f>INDEX([8]Summary!$G$9:$G$64,MATCH($C96,[8]Summary!$C$9:$C$64,0))</f>
        <v>7.0361933366088827E-2</v>
      </c>
      <c r="H96" s="55">
        <f>INDEX([8]Summary!$H$9:$H$64,MATCH($C96,[8]Summary!$C$9:$C$64,0))</f>
        <v>1.2699586122387177E-2</v>
      </c>
      <c r="I96" s="55">
        <f t="shared" si="5"/>
        <v>0.97833135160116735</v>
      </c>
    </row>
    <row r="97" spans="1:9" x14ac:dyDescent="0.35">
      <c r="A97" s="45">
        <v>42</v>
      </c>
      <c r="C97" s="45" t="str">
        <f>INDEX('[8]Analysis I'!$C$9:$C$64,MATCH($A97,'[8]Analysis I'!$W$9:$W$64,0))</f>
        <v>Nelson Electricity Ltd</v>
      </c>
      <c r="D97" s="55">
        <f>INDEX([8]Summary!$E$9:$E$64,MATCH($C97,[8]Summary!$C$9:$C$64,0))</f>
        <v>7.57988E-2</v>
      </c>
      <c r="E97" s="55">
        <f>INDEX([8]Summary!$F$9:$F$64,MATCH($C97,[8]Summary!$C$9:$C$64,0))</f>
        <v>0.12183875377195359</v>
      </c>
      <c r="F97" s="55"/>
      <c r="G97" s="55">
        <f>INDEX([8]Summary!$G$9:$G$64,MATCH($C97,[8]Summary!$C$9:$C$64,0))</f>
        <v>0.72300930489189419</v>
      </c>
      <c r="H97" s="55">
        <f>INDEX([8]Summary!$H$9:$H$64,MATCH($C97,[8]Summary!$C$9:$C$64,0))</f>
        <v>1.5084815551838101E-2</v>
      </c>
      <c r="I97" s="55">
        <f t="shared" si="5"/>
        <v>0.93573167421568582</v>
      </c>
    </row>
    <row r="98" spans="1:9" x14ac:dyDescent="0.35">
      <c r="A98" s="45">
        <v>43</v>
      </c>
      <c r="C98" s="45" t="str">
        <f>INDEX('[8]Analysis I'!$C$9:$C$64,MATCH($A98,'[8]Analysis I'!$W$9:$W$64,0))</f>
        <v>Whareroa Cogeneration Limited</v>
      </c>
      <c r="D98" s="55">
        <f>INDEX([8]Summary!$E$9:$E$64,MATCH($C98,[8]Summary!$C$9:$C$64,0))</f>
        <v>0.16673010999999999</v>
      </c>
      <c r="E98" s="55">
        <f>INDEX([8]Summary!$F$9:$F$64,MATCH($C98,[8]Summary!$C$9:$C$64,0))</f>
        <v>9.3892315870607049E-2</v>
      </c>
      <c r="F98" s="55"/>
      <c r="G98" s="55">
        <f>INDEX([8]Summary!$G$9:$G$64,MATCH($C98,[8]Summary!$C$9:$C$64,0))</f>
        <v>1.5584401625212001</v>
      </c>
      <c r="H98" s="55">
        <f>INDEX([8]Summary!$H$9:$H$64,MATCH($C98,[8]Summary!$C$9:$C$64,0))</f>
        <v>-0.93839354294988475</v>
      </c>
      <c r="I98" s="55">
        <f t="shared" si="5"/>
        <v>0.88066904544192226</v>
      </c>
    </row>
    <row r="99" spans="1:9" x14ac:dyDescent="0.35">
      <c r="A99" s="45">
        <v>44</v>
      </c>
      <c r="C99" s="45" t="str">
        <f>INDEX('[8]Analysis I'!$C$9:$C$64,MATCH($A99,'[8]Analysis I'!$W$9:$W$64,0))</f>
        <v>Methanex New Zealand Ltd</v>
      </c>
      <c r="D99" s="55">
        <f>INDEX([8]Summary!$E$9:$E$64,MATCH($C99,[8]Summary!$C$9:$C$64,0))</f>
        <v>0.24424689000000002</v>
      </c>
      <c r="E99" s="55">
        <f>INDEX([8]Summary!$F$9:$F$64,MATCH($C99,[8]Summary!$C$9:$C$64,0))</f>
        <v>0.12863253612654721</v>
      </c>
      <c r="F99" s="55"/>
      <c r="G99" s="55">
        <f>INDEX([8]Summary!$G$9:$G$64,MATCH($C99,[8]Summary!$C$9:$C$64,0))</f>
        <v>0.47358824530883764</v>
      </c>
      <c r="H99" s="55">
        <f>INDEX([8]Summary!$H$9:$H$64,MATCH($C99,[8]Summary!$C$9:$C$64,0))</f>
        <v>1.0405105199473654E-2</v>
      </c>
      <c r="I99" s="55">
        <f t="shared" si="5"/>
        <v>0.85687277663485861</v>
      </c>
    </row>
    <row r="100" spans="1:9" x14ac:dyDescent="0.35">
      <c r="A100" s="45">
        <v>45</v>
      </c>
      <c r="C100" s="45" t="str">
        <f>INDEX('[8]Analysis I'!$C$9:$C$64,MATCH($A100,'[8]Analysis I'!$W$9:$W$64,0))</f>
        <v>Daiken Southland Limited</v>
      </c>
      <c r="D100" s="55">
        <f>INDEX([8]Summary!$E$9:$E$64,MATCH($C100,[8]Summary!$C$9:$C$64,0))</f>
        <v>0.16574389</v>
      </c>
      <c r="E100" s="55">
        <f>INDEX([8]Summary!$F$9:$F$64,MATCH($C100,[8]Summary!$C$9:$C$64,0))</f>
        <v>0.1997525269695786</v>
      </c>
      <c r="F100" s="55"/>
      <c r="G100" s="55">
        <f>INDEX([8]Summary!$G$9:$G$64,MATCH($C100,[8]Summary!$C$9:$C$64,0))</f>
        <v>0.46703029484878478</v>
      </c>
      <c r="H100" s="55">
        <f>INDEX([8]Summary!$H$9:$H$64,MATCH($C100,[8]Summary!$C$9:$C$64,0))</f>
        <v>1.1713993797656936E-2</v>
      </c>
      <c r="I100" s="55">
        <f t="shared" si="5"/>
        <v>0.84424070561602027</v>
      </c>
    </row>
    <row r="101" spans="1:9" x14ac:dyDescent="0.35">
      <c r="A101" s="45">
        <v>46</v>
      </c>
      <c r="C101" s="45" t="str">
        <f>INDEX('[8]Analysis I'!$C$9:$C$64,MATCH($A101,'[8]Analysis I'!$W$9:$W$64,0))</f>
        <v>Nova Energy Limited</v>
      </c>
      <c r="D101" s="55">
        <f>INDEX([8]Summary!$E$9:$E$64,MATCH($C101,[8]Summary!$C$9:$C$64,0))</f>
        <v>0.27667791000000003</v>
      </c>
      <c r="E101" s="55">
        <f>INDEX([8]Summary!$F$9:$F$64,MATCH($C101,[8]Summary!$C$9:$C$64,0))</f>
        <v>6.5334860074102497E-2</v>
      </c>
      <c r="F101" s="55"/>
      <c r="G101" s="55">
        <f>INDEX([8]Summary!$G$9:$G$64,MATCH($C101,[8]Summary!$C$9:$C$64,0))</f>
        <v>0.36330984847009001</v>
      </c>
      <c r="H101" s="55">
        <f>INDEX([8]Summary!$H$9:$H$64,MATCH($C101,[8]Summary!$C$9:$C$64,0))</f>
        <v>7.0069929727375451E-3</v>
      </c>
      <c r="I101" s="55">
        <f t="shared" si="5"/>
        <v>0.71232961151693008</v>
      </c>
    </row>
    <row r="102" spans="1:9" x14ac:dyDescent="0.35">
      <c r="A102" s="45">
        <v>47</v>
      </c>
      <c r="C102" s="45" t="str">
        <f>INDEX('[8]Analysis I'!$C$9:$C$64,MATCH($A102,'[8]Analysis I'!$W$9:$W$64,0))</f>
        <v>Beach Energy Resources NZ (Holdings) Ltd</v>
      </c>
      <c r="D102" s="55">
        <f>INDEX([8]Summary!$E$9:$E$64,MATCH($C102,[8]Summary!$C$9:$C$64,0))</f>
        <v>7.4973479999999995E-2</v>
      </c>
      <c r="E102" s="55">
        <f>INDEX([8]Summary!$F$9:$F$64,MATCH($C102,[8]Summary!$C$9:$C$64,0))</f>
        <v>0.15006499225355766</v>
      </c>
      <c r="F102" s="55"/>
      <c r="G102" s="55">
        <f>INDEX([8]Summary!$G$9:$G$64,MATCH($C102,[8]Summary!$C$9:$C$64,0))</f>
        <v>0.46592973814453104</v>
      </c>
      <c r="H102" s="55">
        <f>INDEX([8]Summary!$H$9:$H$64,MATCH($C102,[8]Summary!$C$9:$C$64,0))</f>
        <v>1.0562067876993597E-2</v>
      </c>
      <c r="I102" s="55">
        <f t="shared" si="5"/>
        <v>0.7015302782750823</v>
      </c>
    </row>
    <row r="103" spans="1:9" x14ac:dyDescent="0.35">
      <c r="A103" s="45">
        <v>48</v>
      </c>
      <c r="C103" s="45" t="str">
        <f>INDEX('[8]Analysis I'!$C$9:$C$64,MATCH($A103,'[8]Analysis I'!$W$9:$W$64,0))</f>
        <v>MEL (West Wind) Limited</v>
      </c>
      <c r="D103" s="55">
        <f>INDEX([8]Summary!$E$9:$E$64,MATCH($C103,[8]Summary!$C$9:$C$64,0))</f>
        <v>0.10019955</v>
      </c>
      <c r="E103" s="55">
        <f>INDEX([8]Summary!$F$9:$F$64,MATCH($C103,[8]Summary!$C$9:$C$64,0))</f>
        <v>0.42042361419677954</v>
      </c>
      <c r="F103" s="55"/>
      <c r="G103" s="55">
        <f>INDEX([8]Summary!$G$9:$G$64,MATCH($C103,[8]Summary!$C$9:$C$64,0))</f>
        <v>9.7911679999999987E-2</v>
      </c>
      <c r="H103" s="55">
        <f>INDEX([8]Summary!$H$9:$H$64,MATCH($C103,[8]Summary!$C$9:$C$64,0))</f>
        <v>6.1352978406141491E-3</v>
      </c>
      <c r="I103" s="55">
        <f t="shared" si="5"/>
        <v>0.62467014203739368</v>
      </c>
    </row>
    <row r="104" spans="1:9" x14ac:dyDescent="0.35">
      <c r="A104" s="45">
        <v>49</v>
      </c>
      <c r="C104" s="45" t="str">
        <f>INDEX('[8]Analysis I'!$C$9:$C$64,MATCH($A104,'[8]Analysis I'!$W$9:$W$64,0))</f>
        <v>Mercury SPV Limited</v>
      </c>
      <c r="D104" s="55">
        <f>INDEX([8]Summary!$E$9:$E$64,MATCH($C104,[8]Summary!$C$9:$C$64,0))</f>
        <v>8.0190919999999999E-2</v>
      </c>
      <c r="E104" s="55">
        <f>INDEX([8]Summary!$F$9:$F$64,MATCH($C104,[8]Summary!$C$9:$C$64,0))</f>
        <v>0.3901674771671193</v>
      </c>
      <c r="F104" s="55"/>
      <c r="G104" s="55">
        <f>INDEX([8]Summary!$G$9:$G$64,MATCH($C104,[8]Summary!$C$9:$C$64,0))</f>
        <v>9.7496800000000008E-2</v>
      </c>
      <c r="H104" s="55">
        <f>INDEX([8]Summary!$H$9:$H$64,MATCH($C104,[8]Summary!$C$9:$C$64,0))</f>
        <v>6.1254021452286211E-3</v>
      </c>
      <c r="I104" s="55">
        <f t="shared" si="5"/>
        <v>0.57398059931234791</v>
      </c>
    </row>
    <row r="105" spans="1:9" x14ac:dyDescent="0.35">
      <c r="A105" s="45">
        <v>50</v>
      </c>
      <c r="C105" s="45" t="str">
        <f>INDEX('[8]Analysis I'!$C$9:$C$64,MATCH($A105,'[8]Analysis I'!$W$9:$W$64,0))</f>
        <v>Waverley Wind Farm</v>
      </c>
      <c r="D105" s="55">
        <f>INDEX([8]Summary!$E$9:$E$64,MATCH($C105,[8]Summary!$C$9:$C$64,0))</f>
        <v>7.3377059999999994E-2</v>
      </c>
      <c r="E105" s="55">
        <f>INDEX([8]Summary!$F$9:$F$64,MATCH($C105,[8]Summary!$C$9:$C$64,0))</f>
        <v>0.22847645044251402</v>
      </c>
      <c r="F105" s="55"/>
      <c r="G105" s="55">
        <f>INDEX([8]Summary!$G$9:$G$64,MATCH($C105,[8]Summary!$C$9:$C$64,0))</f>
        <v>5.709786E-2</v>
      </c>
      <c r="H105" s="55">
        <f>INDEX([8]Summary!$H$9:$H$64,MATCH($C105,[8]Summary!$C$9:$C$64,0))</f>
        <v>3.5870392442922945E-3</v>
      </c>
      <c r="I105" s="55">
        <f t="shared" si="5"/>
        <v>0.36253840968680628</v>
      </c>
    </row>
    <row r="106" spans="1:9" x14ac:dyDescent="0.35">
      <c r="A106" s="45">
        <v>51</v>
      </c>
      <c r="C106" s="45" t="str">
        <f>INDEX('[8]Analysis I'!$C$9:$C$64,MATCH($A106,'[8]Analysis I'!$W$9:$W$64,0))</f>
        <v>Tararua Wind Power</v>
      </c>
      <c r="D106" s="55">
        <f>INDEX([8]Summary!$E$9:$E$64,MATCH($C106,[8]Summary!$C$9:$C$64,0))</f>
        <v>6.1073250000000003E-2</v>
      </c>
      <c r="E106" s="55">
        <f>INDEX([8]Summary!$F$9:$F$64,MATCH($C106,[8]Summary!$C$9:$C$64,0))</f>
        <v>0.22223728594748435</v>
      </c>
      <c r="F106" s="55"/>
      <c r="G106" s="55">
        <f>INDEX([8]Summary!$G$9:$G$64,MATCH($C106,[8]Summary!$C$9:$C$64,0))</f>
        <v>5.5542059999999997E-2</v>
      </c>
      <c r="H106" s="55">
        <f>INDEX([8]Summary!$H$9:$H$64,MATCH($C106,[8]Summary!$C$9:$C$64,0))</f>
        <v>3.4891465660371757E-3</v>
      </c>
      <c r="I106" s="55">
        <f t="shared" si="5"/>
        <v>0.34234174251352151</v>
      </c>
    </row>
    <row r="107" spans="1:9" x14ac:dyDescent="0.35">
      <c r="A107" s="45">
        <v>52</v>
      </c>
      <c r="C107" s="45" t="str">
        <f>INDEX('[8]Analysis I'!$C$9:$C$64,MATCH($A107,'[8]Analysis I'!$W$9:$W$64,0))</f>
        <v>MEL (Te Apiti) Limited</v>
      </c>
      <c r="D107" s="55">
        <f>INDEX([8]Summary!$E$9:$E$64,MATCH($C107,[8]Summary!$C$9:$C$64,0))</f>
        <v>6.289119E-2</v>
      </c>
      <c r="E107" s="55">
        <f>INDEX([8]Summary!$F$9:$F$64,MATCH($C107,[8]Summary!$C$9:$C$64,0))</f>
        <v>0.15249690978711519</v>
      </c>
      <c r="F107" s="55"/>
      <c r="G107" s="55">
        <f>INDEX([8]Summary!$G$9:$G$64,MATCH($C107,[8]Summary!$C$9:$C$64,0))</f>
        <v>4.7451899999999998E-2</v>
      </c>
      <c r="H107" s="55">
        <f>INDEX([8]Summary!$H$9:$H$64,MATCH($C107,[8]Summary!$C$9:$C$64,0))</f>
        <v>2.3056043085063205E-3</v>
      </c>
      <c r="I107" s="55">
        <f t="shared" si="5"/>
        <v>0.26514560409562149</v>
      </c>
    </row>
    <row r="108" spans="1:9" x14ac:dyDescent="0.35">
      <c r="A108" s="45">
        <v>53</v>
      </c>
      <c r="C108" s="45" t="str">
        <f>INDEX('[8]Analysis I'!$C$9:$C$64,MATCH($A108,'[8]Analysis I'!$W$9:$W$64,0))</f>
        <v>Southern Generation GP Limited</v>
      </c>
      <c r="D108" s="55">
        <f>INDEX([8]Summary!$E$9:$E$64,MATCH($C108,[8]Summary!$C$9:$C$64,0))</f>
        <v>0.22213054999999998</v>
      </c>
      <c r="E108" s="55">
        <f>INDEX([8]Summary!$F$9:$F$64,MATCH($C108,[8]Summary!$C$9:$C$64,0))</f>
        <v>7.1296391742788397E-3</v>
      </c>
      <c r="F108" s="55"/>
      <c r="G108" s="55">
        <f>INDEX([8]Summary!$G$9:$G$64,MATCH($C108,[8]Summary!$C$9:$C$64,0))</f>
        <v>0</v>
      </c>
      <c r="H108" s="55">
        <f>INDEX([8]Summary!$H$9:$H$64,MATCH($C108,[8]Summary!$C$9:$C$64,0))</f>
        <v>0</v>
      </c>
      <c r="I108" s="55">
        <f t="shared" si="5"/>
        <v>0.22926018917427882</v>
      </c>
    </row>
    <row r="109" spans="1:9" x14ac:dyDescent="0.35">
      <c r="A109" s="45">
        <v>54</v>
      </c>
      <c r="C109" s="45" t="str">
        <f>INDEX('[8]Analysis I'!$C$9:$C$64,MATCH($A109,'[8]Analysis I'!$W$9:$W$64,0))</f>
        <v>Southdown Cogeneration Ltd</v>
      </c>
      <c r="D109" s="55">
        <f>INDEX([8]Summary!$E$9:$E$64,MATCH($C109,[8]Summary!$C$9:$C$64,0))</f>
        <v>4.5884979999999999E-2</v>
      </c>
      <c r="E109" s="55">
        <f>INDEX([8]Summary!$F$9:$F$64,MATCH($C109,[8]Summary!$C$9:$C$64,0))</f>
        <v>1.1914959197283035E-2</v>
      </c>
      <c r="F109" s="55"/>
      <c r="G109" s="55">
        <f>INDEX([8]Summary!$G$9:$G$64,MATCH($C109,[8]Summary!$C$9:$C$64,0))</f>
        <v>9.4903799999999996E-2</v>
      </c>
      <c r="H109" s="55">
        <f>INDEX([8]Summary!$H$9:$H$64,MATCH($C109,[8]Summary!$C$9:$C$64,0))</f>
        <v>1.8310384328275738E-3</v>
      </c>
      <c r="I109" s="55">
        <f t="shared" si="5"/>
        <v>0.15453477763011061</v>
      </c>
    </row>
    <row r="110" spans="1:9" x14ac:dyDescent="0.35">
      <c r="A110" s="45">
        <v>55</v>
      </c>
      <c r="C110" s="45" t="str">
        <f>INDEX('[8]Analysis I'!$C$9:$C$64,MATCH($A110,'[8]Analysis I'!$W$9:$W$64,0))</f>
        <v>Southpark Utilities Limited</v>
      </c>
      <c r="D110" s="55">
        <f>INDEX([8]Summary!$E$9:$E$64,MATCH($C110,[8]Summary!$C$9:$C$64,0))</f>
        <v>3.9264790000000001E-2</v>
      </c>
      <c r="E110" s="55">
        <f>INDEX([8]Summary!$F$9:$F$64,MATCH($C110,[8]Summary!$C$9:$C$64,0))</f>
        <v>4.4547542847453158E-5</v>
      </c>
      <c r="F110" s="55"/>
      <c r="G110" s="55">
        <f>INDEX([8]Summary!$G$9:$G$64,MATCH($C110,[8]Summary!$C$9:$C$64,0))</f>
        <v>8.5427951023864697E-3</v>
      </c>
      <c r="H110" s="55">
        <f>INDEX([8]Summary!$H$9:$H$64,MATCH($C110,[8]Summary!$C$9:$C$64,0))</f>
        <v>1.5299753652645836E-4</v>
      </c>
      <c r="I110" s="55">
        <f t="shared" si="5"/>
        <v>4.8005130181760385E-2</v>
      </c>
    </row>
    <row r="111" spans="1:9" x14ac:dyDescent="0.35">
      <c r="A111" s="45">
        <v>56</v>
      </c>
      <c r="C111" s="45" t="str">
        <f>INDEX('[8]Analysis I'!$C$9:$C$64,MATCH($A111,'[8]Analysis I'!$W$9:$W$64,0))</f>
        <v>GTL Energy New Zealand Ltd</v>
      </c>
      <c r="D111" s="55">
        <f>INDEX([8]Summary!$E$9:$E$64,MATCH($C111,[8]Summary!$C$9:$C$64,0))</f>
        <v>4.46154E-3</v>
      </c>
      <c r="E111" s="55">
        <f>INDEX([8]Summary!$F$9:$F$64,MATCH($C111,[8]Summary!$C$9:$C$64,0))</f>
        <v>1.9417126807683817E-3</v>
      </c>
      <c r="F111" s="55"/>
      <c r="G111" s="55">
        <f>INDEX([8]Summary!$G$9:$G$64,MATCH($C111,[8]Summary!$C$9:$C$64,0))</f>
        <v>1.4931295884933421E-2</v>
      </c>
      <c r="H111" s="55">
        <f>INDEX([8]Summary!$H$9:$H$64,MATCH($C111,[8]Summary!$C$9:$C$64,0))</f>
        <v>-1.1834701821822313E-2</v>
      </c>
      <c r="I111" s="55">
        <f t="shared" si="5"/>
        <v>9.4998467438794903E-3</v>
      </c>
    </row>
    <row r="113" spans="1:9" ht="15" customHeight="1" x14ac:dyDescent="0.35"/>
    <row r="114" spans="1:9" ht="17.5" thickBot="1" x14ac:dyDescent="0.45">
      <c r="B114" s="50" t="s">
        <v>100</v>
      </c>
    </row>
    <row r="115" spans="1:9" ht="16" thickTop="1" x14ac:dyDescent="0.35">
      <c r="B115" s="45" t="s">
        <v>101</v>
      </c>
      <c r="C115" s="54" t="s">
        <v>102</v>
      </c>
    </row>
    <row r="116" spans="1:9" ht="15.5" x14ac:dyDescent="0.35">
      <c r="C116" s="54" t="s">
        <v>103</v>
      </c>
    </row>
    <row r="117" spans="1:9" x14ac:dyDescent="0.35">
      <c r="B117" s="45" t="s">
        <v>4</v>
      </c>
      <c r="C117" s="45" t="s">
        <v>104</v>
      </c>
    </row>
    <row r="120" spans="1:9" ht="51.75" customHeight="1" thickBot="1" x14ac:dyDescent="0.4">
      <c r="C120" s="47" t="s">
        <v>105</v>
      </c>
      <c r="D120" s="47" t="s">
        <v>106</v>
      </c>
      <c r="E120" s="53" t="s">
        <v>107</v>
      </c>
      <c r="G120" s="47" t="s">
        <v>105</v>
      </c>
      <c r="H120" s="47" t="s">
        <v>108</v>
      </c>
      <c r="I120" s="53" t="s">
        <v>107</v>
      </c>
    </row>
    <row r="121" spans="1:9" x14ac:dyDescent="0.35">
      <c r="A121" s="45">
        <v>56</v>
      </c>
      <c r="C121" s="45" t="str" cm="1">
        <f t="array" ref="C121">INDEX('[8]Analysis II'!$BO$9:$BO$64,MATCH($A121,'[8]Analysis II'!$BP$9:$BP$64,0),0)</f>
        <v>Meridian Energy Limited</v>
      </c>
      <c r="D121" s="52">
        <f>INDEX('[8]Analysis II'!$BQ$9:$BQ$64,MATCH($C121,'[8]Analysis II'!$BO$9:$BO$64,0))</f>
        <v>-14.311012074044001</v>
      </c>
      <c r="E121" s="45">
        <f t="shared" ref="E121:E138" si="6">-1</f>
        <v>-1</v>
      </c>
      <c r="G121" s="45" t="str" cm="1">
        <f t="array" ref="G121">INDEX('[8]Analysis II'!$BS$9:$BS$64,MATCH($A121,'[8]Analysis II'!$BT$9:$BT$64,0),0)</f>
        <v>Trustpower Limited</v>
      </c>
      <c r="H121" s="46">
        <f>INDEX('[8]Analysis II'!$BU$9:$BU$64,MATCH($G121,'[8]Analysis II'!$BS$9:$BS$64,0))</f>
        <v>-0.55952843048300771</v>
      </c>
      <c r="I121" s="46">
        <v>-0.01</v>
      </c>
    </row>
    <row r="122" spans="1:9" x14ac:dyDescent="0.35">
      <c r="A122" s="45">
        <v>55</v>
      </c>
      <c r="C122" s="45" t="str" cm="1">
        <f t="array" ref="C122">INDEX('[8]Analysis II'!$BO$9:$BO$64,MATCH($A122,'[8]Analysis II'!$BP$9:$BP$64,0),0)</f>
        <v>NZ Aluminium Smelters Limited</v>
      </c>
      <c r="D122" s="52">
        <f>INDEX('[8]Analysis II'!$BQ$9:$BQ$64,MATCH($C122,'[8]Analysis II'!$BO$9:$BO$64,0))</f>
        <v>-13.618890460927624</v>
      </c>
      <c r="E122" s="45">
        <f t="shared" si="6"/>
        <v>-1</v>
      </c>
      <c r="G122" s="45" t="str" cm="1">
        <f t="array" ref="G122">INDEX('[8]Analysis II'!$BS$9:$BS$64,MATCH($A122,'[8]Analysis II'!$BT$9:$BT$64,0),0)</f>
        <v>Eastland Network Limited</v>
      </c>
      <c r="H122" s="46">
        <f>INDEX('[8]Analysis II'!$BU$9:$BU$64,MATCH($G122,'[8]Analysis II'!$BS$9:$BS$64,0))</f>
        <v>-0.27055010397461443</v>
      </c>
      <c r="I122" s="46">
        <v>-0.01</v>
      </c>
    </row>
    <row r="123" spans="1:9" x14ac:dyDescent="0.35">
      <c r="A123" s="45">
        <v>54</v>
      </c>
      <c r="C123" s="45" t="str" cm="1">
        <f t="array" ref="C123">INDEX('[8]Analysis II'!$BO$9:$BO$64,MATCH($A123,'[8]Analysis II'!$BP$9:$BP$64,0),0)</f>
        <v>Powerco Limited</v>
      </c>
      <c r="D123" s="52">
        <f>INDEX('[8]Analysis II'!$BQ$9:$BQ$64,MATCH($C123,'[8]Analysis II'!$BO$9:$BO$64,0))</f>
        <v>-10.924427139805431</v>
      </c>
      <c r="E123" s="45">
        <f t="shared" si="6"/>
        <v>-1</v>
      </c>
      <c r="G123" s="45" t="str" cm="1">
        <f t="array" ref="G123">INDEX('[8]Analysis II'!$BS$9:$BS$64,MATCH($A123,'[8]Analysis II'!$BT$9:$BT$64,0),0)</f>
        <v>NZ Aluminium Smelters Limited</v>
      </c>
      <c r="H123" s="46">
        <f>INDEX('[8]Analysis II'!$BU$9:$BU$64,MATCH($G123,'[8]Analysis II'!$BS$9:$BS$64,0))</f>
        <v>-0.23350795420454384</v>
      </c>
      <c r="I123" s="46">
        <v>-0.01</v>
      </c>
    </row>
    <row r="124" spans="1:9" x14ac:dyDescent="0.35">
      <c r="A124" s="45">
        <v>53</v>
      </c>
      <c r="C124" s="45" t="str" cm="1">
        <f t="array" ref="C124">INDEX('[8]Analysis II'!$BO$9:$BO$64,MATCH($A124,'[8]Analysis II'!$BP$9:$BP$64,0),0)</f>
        <v>Wellington Electricity Lines Limited</v>
      </c>
      <c r="D124" s="52">
        <f>INDEX('[8]Analysis II'!$BQ$9:$BQ$64,MATCH($C124,'[8]Analysis II'!$BO$9:$BO$64,0))</f>
        <v>-8.1056127986998021</v>
      </c>
      <c r="E124" s="45">
        <f t="shared" si="6"/>
        <v>-1</v>
      </c>
      <c r="G124" s="45" t="str" cm="1">
        <f t="array" ref="G124">INDEX('[8]Analysis II'!$BS$9:$BS$64,MATCH($A124,'[8]Analysis II'!$BT$9:$BT$64,0),0)</f>
        <v>Beach Energy Resources NZ (Holdings) Ltd</v>
      </c>
      <c r="H124" s="46">
        <f>INDEX('[8]Analysis II'!$BU$9:$BU$64,MATCH($G124,'[8]Analysis II'!$BS$9:$BS$64,0))</f>
        <v>-0.20663549543131987</v>
      </c>
      <c r="I124" s="46">
        <v>-0.01</v>
      </c>
    </row>
    <row r="125" spans="1:9" x14ac:dyDescent="0.35">
      <c r="A125" s="45">
        <v>52</v>
      </c>
      <c r="C125" s="45" t="str" cm="1">
        <f t="array" ref="C125">INDEX('[8]Analysis II'!$BO$9:$BO$64,MATCH($A125,'[8]Analysis II'!$BP$9:$BP$64,0),0)</f>
        <v>Orion New Zealand Limited</v>
      </c>
      <c r="D125" s="52">
        <f>INDEX('[8]Analysis II'!$BQ$9:$BQ$64,MATCH($C125,'[8]Analysis II'!$BO$9:$BO$64,0))</f>
        <v>-8.0988794669728676</v>
      </c>
      <c r="E125" s="45">
        <f t="shared" si="6"/>
        <v>-1</v>
      </c>
      <c r="G125" s="45" t="str" cm="1">
        <f t="array" ref="G125">INDEX('[8]Analysis II'!$BS$9:$BS$64,MATCH($A125,'[8]Analysis II'!$BT$9:$BT$64,0),0)</f>
        <v>Waipa Networks Limited</v>
      </c>
      <c r="H125" s="46">
        <f>INDEX('[8]Analysis II'!$BU$9:$BU$64,MATCH($G125,'[8]Analysis II'!$BS$9:$BS$64,0))</f>
        <v>-0.18184517931538802</v>
      </c>
      <c r="I125" s="46">
        <v>-0.01</v>
      </c>
    </row>
    <row r="126" spans="1:9" x14ac:dyDescent="0.35">
      <c r="A126" s="45">
        <v>51</v>
      </c>
      <c r="C126" s="45" t="str" cm="1">
        <f t="array" ref="C126">INDEX('[8]Analysis II'!$BO$9:$BO$64,MATCH($A126,'[8]Analysis II'!$BP$9:$BP$64,0),0)</f>
        <v>Unison Networks Limited</v>
      </c>
      <c r="D126" s="52">
        <f>INDEX('[8]Analysis II'!$BQ$9:$BQ$64,MATCH($C126,'[8]Analysis II'!$BO$9:$BO$64,0))</f>
        <v>-2.8575479108544144</v>
      </c>
      <c r="E126" s="45">
        <f t="shared" si="6"/>
        <v>-1</v>
      </c>
      <c r="G126" s="45" t="str" cm="1">
        <f t="array" ref="G126">INDEX('[8]Analysis II'!$BS$9:$BS$64,MATCH($A126,'[8]Analysis II'!$BT$9:$BT$64,0),0)</f>
        <v>Marlborough Lines Limited</v>
      </c>
      <c r="H126" s="46">
        <f>INDEX('[8]Analysis II'!$BU$9:$BU$64,MATCH($G126,'[8]Analysis II'!$BS$9:$BS$64,0))</f>
        <v>-0.18161796194410898</v>
      </c>
      <c r="I126" s="46">
        <v>-0.01</v>
      </c>
    </row>
    <row r="127" spans="1:9" x14ac:dyDescent="0.35">
      <c r="A127" s="45">
        <v>50</v>
      </c>
      <c r="C127" s="45" t="str" cm="1">
        <f t="array" ref="C127">INDEX('[8]Analysis II'!$BO$9:$BO$64,MATCH($A127,'[8]Analysis II'!$BP$9:$BP$64,0),0)</f>
        <v>Trustpower Limited</v>
      </c>
      <c r="D127" s="52">
        <f>INDEX('[8]Analysis II'!$BQ$9:$BQ$64,MATCH($C127,'[8]Analysis II'!$BO$9:$BO$64,0))</f>
        <v>-2.5095334379019478</v>
      </c>
      <c r="E127" s="45">
        <f t="shared" si="6"/>
        <v>-1</v>
      </c>
      <c r="G127" s="45" t="str" cm="1">
        <f t="array" ref="G127">INDEX('[8]Analysis II'!$BS$9:$BS$64,MATCH($A127,'[8]Analysis II'!$BT$9:$BT$64,0),0)</f>
        <v>Meridian Energy Limited</v>
      </c>
      <c r="H127" s="46">
        <f>INDEX('[8]Analysis II'!$BU$9:$BU$64,MATCH($G127,'[8]Analysis II'!$BS$9:$BS$64,0))</f>
        <v>-0.17681482081106972</v>
      </c>
      <c r="I127" s="46">
        <v>-0.01</v>
      </c>
    </row>
    <row r="128" spans="1:9" x14ac:dyDescent="0.35">
      <c r="A128" s="45">
        <v>49</v>
      </c>
      <c r="C128" s="45" t="str" cm="1">
        <f t="array" ref="C128">INDEX('[8]Analysis II'!$BO$9:$BO$64,MATCH($A128,'[8]Analysis II'!$BP$9:$BP$64,0),0)</f>
        <v>Powernet Ltd</v>
      </c>
      <c r="D128" s="52">
        <f>INDEX('[8]Analysis II'!$BQ$9:$BQ$64,MATCH($C128,'[8]Analysis II'!$BO$9:$BO$64,0))</f>
        <v>-2.000892014003508</v>
      </c>
      <c r="E128" s="45">
        <f t="shared" si="6"/>
        <v>-1</v>
      </c>
      <c r="G128" s="45" t="str" cm="1">
        <f t="array" ref="G128">INDEX('[8]Analysis II'!$BS$9:$BS$64,MATCH($A128,'[8]Analysis II'!$BT$9:$BT$64,0),0)</f>
        <v>Centralines Limited</v>
      </c>
      <c r="H128" s="46">
        <f>INDEX('[8]Analysis II'!$BU$9:$BU$64,MATCH($G128,'[8]Analysis II'!$BS$9:$BS$64,0))</f>
        <v>-0.16999670821953802</v>
      </c>
      <c r="I128" s="46">
        <v>-0.01</v>
      </c>
    </row>
    <row r="129" spans="1:9" x14ac:dyDescent="0.35">
      <c r="A129" s="45">
        <v>48</v>
      </c>
      <c r="C129" s="45" t="str" cm="1">
        <f t="array" ref="C129">INDEX('[8]Analysis II'!$BO$9:$BO$64,MATCH($A129,'[8]Analysis II'!$BP$9:$BP$64,0),0)</f>
        <v>Eastland Network Limited</v>
      </c>
      <c r="D129" s="52">
        <f>INDEX('[8]Analysis II'!$BQ$9:$BQ$64,MATCH($C129,'[8]Analysis II'!$BO$9:$BO$64,0))</f>
        <v>-1.4866567263148207</v>
      </c>
      <c r="E129" s="45">
        <f t="shared" si="6"/>
        <v>-1</v>
      </c>
      <c r="G129" s="45" t="str" cm="1">
        <f t="array" ref="G129">INDEX('[8]Analysis II'!$BS$9:$BS$64,MATCH($A129,'[8]Analysis II'!$BT$9:$BT$64,0),0)</f>
        <v>Wellington Electricity Lines Limited</v>
      </c>
      <c r="H129" s="46">
        <f>INDEX('[8]Analysis II'!$BU$9:$BU$64,MATCH($G129,'[8]Analysis II'!$BS$9:$BS$64,0))</f>
        <v>-0.14907232744245513</v>
      </c>
      <c r="I129" s="46">
        <v>-0.01</v>
      </c>
    </row>
    <row r="130" spans="1:9" x14ac:dyDescent="0.35">
      <c r="A130" s="45">
        <v>47</v>
      </c>
      <c r="C130" s="45" t="str" cm="1">
        <f t="array" ref="C130">INDEX('[8]Analysis II'!$BO$9:$BO$64,MATCH($A130,'[8]Analysis II'!$BP$9:$BP$64,0),0)</f>
        <v>Waipa Networks Limited</v>
      </c>
      <c r="D130" s="52">
        <f>INDEX('[8]Analysis II'!$BQ$9:$BQ$64,MATCH($C130,'[8]Analysis II'!$BO$9:$BO$64,0))</f>
        <v>-1.3985275167091507</v>
      </c>
      <c r="E130" s="45">
        <f t="shared" si="6"/>
        <v>-1</v>
      </c>
      <c r="G130" s="45" t="str" cm="1">
        <f t="array" ref="G130">INDEX('[8]Analysis II'!$BS$9:$BS$64,MATCH($A130,'[8]Analysis II'!$BT$9:$BT$64,0),0)</f>
        <v>Orion New Zealand Limited</v>
      </c>
      <c r="H130" s="46">
        <f>INDEX('[8]Analysis II'!$BU$9:$BU$64,MATCH($G130,'[8]Analysis II'!$BS$9:$BS$64,0))</f>
        <v>-0.13148366184099841</v>
      </c>
      <c r="I130" s="46">
        <v>-0.01</v>
      </c>
    </row>
    <row r="131" spans="1:9" x14ac:dyDescent="0.35">
      <c r="A131" s="45">
        <v>46</v>
      </c>
      <c r="C131" s="45" t="str" cm="1">
        <f t="array" ref="C131">INDEX('[8]Analysis II'!$BO$9:$BO$64,MATCH($A131,'[8]Analysis II'!$BP$9:$BP$64,0),0)</f>
        <v>Marlborough Lines Limited</v>
      </c>
      <c r="D131" s="52">
        <f>INDEX('[8]Analysis II'!$BQ$9:$BQ$64,MATCH($C131,'[8]Analysis II'!$BO$9:$BO$64,0))</f>
        <v>-1.2091863792993678</v>
      </c>
      <c r="E131" s="45">
        <f t="shared" si="6"/>
        <v>-1</v>
      </c>
      <c r="G131" s="45" t="str" cm="1">
        <f t="array" ref="G131">INDEX('[8]Analysis II'!$BS$9:$BS$64,MATCH($A131,'[8]Analysis II'!$BT$9:$BT$64,0),0)</f>
        <v>Powerco Limited</v>
      </c>
      <c r="H131" s="46">
        <f>INDEX('[8]Analysis II'!$BU$9:$BU$64,MATCH($G131,'[8]Analysis II'!$BS$9:$BS$64,0))</f>
        <v>-0.11847515452801557</v>
      </c>
      <c r="I131" s="46">
        <v>-0.01</v>
      </c>
    </row>
    <row r="132" spans="1:9" x14ac:dyDescent="0.35">
      <c r="A132" s="45">
        <v>45</v>
      </c>
      <c r="C132" s="45" t="str" cm="1">
        <f t="array" ref="C132">INDEX('[8]Analysis II'!$BO$9:$BO$64,MATCH($A132,'[8]Analysis II'!$BP$9:$BP$64,0),0)</f>
        <v>Network Tasman Limited</v>
      </c>
      <c r="D132" s="52">
        <f>INDEX('[8]Analysis II'!$BQ$9:$BQ$64,MATCH($C132,'[8]Analysis II'!$BO$9:$BO$64,0))</f>
        <v>-1.1092007808494859</v>
      </c>
      <c r="E132" s="45">
        <f t="shared" si="6"/>
        <v>-1</v>
      </c>
      <c r="G132" s="45" t="str" cm="1">
        <f t="array" ref="G132">INDEX('[8]Analysis II'!$BS$9:$BS$64,MATCH($A132,'[8]Analysis II'!$BT$9:$BT$64,0),0)</f>
        <v>OMV New Zealand Production Ltd</v>
      </c>
      <c r="H132" s="46">
        <f>INDEX('[8]Analysis II'!$BU$9:$BU$64,MATCH($G132,'[8]Analysis II'!$BS$9:$BS$64,0))</f>
        <v>-0.11749667426794566</v>
      </c>
      <c r="I132" s="46">
        <v>-0.01</v>
      </c>
    </row>
    <row r="133" spans="1:9" x14ac:dyDescent="0.35">
      <c r="A133" s="45">
        <v>44</v>
      </c>
      <c r="C133" s="45" t="str" cm="1">
        <f t="array" ref="C133">INDEX('[8]Analysis II'!$BO$9:$BO$64,MATCH($A133,'[8]Analysis II'!$BP$9:$BP$64,0),0)</f>
        <v>Centralines Limited</v>
      </c>
      <c r="D133" s="52">
        <f>INDEX('[8]Analysis II'!$BQ$9:$BQ$64,MATCH($C133,'[8]Analysis II'!$BO$9:$BO$64,0))</f>
        <v>-0.45127706276598145</v>
      </c>
      <c r="E133" s="45">
        <f t="shared" si="6"/>
        <v>-1</v>
      </c>
      <c r="G133" s="45" t="str" cm="1">
        <f t="array" ref="G133">INDEX('[8]Analysis II'!$BS$9:$BS$64,MATCH($A133,'[8]Analysis II'!$BT$9:$BT$64,0),0)</f>
        <v>Scanpower Limited</v>
      </c>
      <c r="H133" s="46">
        <f>INDEX('[8]Analysis II'!$BU$9:$BU$64,MATCH($G133,'[8]Analysis II'!$BS$9:$BS$64,0))</f>
        <v>-0.11193430281997879</v>
      </c>
      <c r="I133" s="46">
        <v>-0.01</v>
      </c>
    </row>
    <row r="134" spans="1:9" x14ac:dyDescent="0.35">
      <c r="A134" s="45">
        <v>43</v>
      </c>
      <c r="C134" s="45" t="str" cm="1">
        <f t="array" ref="C134">INDEX('[8]Analysis II'!$BO$9:$BO$64,MATCH($A134,'[8]Analysis II'!$BP$9:$BP$64,0),0)</f>
        <v>Scanpower Limited</v>
      </c>
      <c r="D134" s="52">
        <f>INDEX('[8]Analysis II'!$BQ$9:$BQ$64,MATCH($C134,'[8]Analysis II'!$BO$9:$BO$64,0))</f>
        <v>-0.21475345508104615</v>
      </c>
      <c r="E134" s="45">
        <f t="shared" si="6"/>
        <v>-1</v>
      </c>
      <c r="G134" s="45" t="str" cm="1">
        <f t="array" ref="G134">INDEX('[8]Analysis II'!$BS$9:$BS$64,MATCH($A134,'[8]Analysis II'!$BT$9:$BT$64,0),0)</f>
        <v>Nelson Electricity Ltd</v>
      </c>
      <c r="H134" s="46">
        <f>INDEX('[8]Analysis II'!$BU$9:$BU$64,MATCH($G134,'[8]Analysis II'!$BS$9:$BS$64,0))</f>
        <v>-9.6443860520020824E-2</v>
      </c>
      <c r="I134" s="46">
        <v>-0.01</v>
      </c>
    </row>
    <row r="135" spans="1:9" x14ac:dyDescent="0.35">
      <c r="A135" s="45">
        <v>42</v>
      </c>
      <c r="C135" s="45" t="str" cm="1">
        <f t="array" ref="C135">INDEX('[8]Analysis II'!$BO$9:$BO$64,MATCH($A135,'[8]Analysis II'!$BP$9:$BP$64,0),0)</f>
        <v>Mainpower New Zealand Limited</v>
      </c>
      <c r="D135" s="52">
        <f>INDEX('[8]Analysis II'!$BQ$9:$BQ$64,MATCH($C135,'[8]Analysis II'!$BO$9:$BO$64,0))</f>
        <v>-0.19507599696413003</v>
      </c>
      <c r="E135" s="45">
        <f t="shared" si="6"/>
        <v>-1</v>
      </c>
      <c r="G135" s="45" t="str" cm="1">
        <f t="array" ref="G135">INDEX('[8]Analysis II'!$BS$9:$BS$64,MATCH($A135,'[8]Analysis II'!$BT$9:$BT$64,0),0)</f>
        <v>Unison Networks Limited</v>
      </c>
      <c r="H135" s="46">
        <f>INDEX('[8]Analysis II'!$BU$9:$BU$64,MATCH($G135,'[8]Analysis II'!$BS$9:$BS$64,0))</f>
        <v>-9.5768454814149431E-2</v>
      </c>
      <c r="I135" s="46">
        <v>-0.01</v>
      </c>
    </row>
    <row r="136" spans="1:9" x14ac:dyDescent="0.35">
      <c r="A136" s="45">
        <v>41</v>
      </c>
      <c r="C136" s="45" t="str" cm="1">
        <f t="array" ref="C136">INDEX('[8]Analysis II'!$BO$9:$BO$64,MATCH($A136,'[8]Analysis II'!$BP$9:$BP$64,0),0)</f>
        <v>Beach Energy Resources NZ (Holdings) Ltd</v>
      </c>
      <c r="D136" s="52">
        <f>INDEX('[8]Analysis II'!$BQ$9:$BQ$64,MATCH($C136,'[8]Analysis II'!$BO$9:$BO$64,0))</f>
        <v>-0.18271684172491776</v>
      </c>
      <c r="E136" s="45">
        <f t="shared" si="6"/>
        <v>-1</v>
      </c>
      <c r="G136" s="45" t="str" cm="1">
        <f t="array" ref="G136">INDEX('[8]Analysis II'!$BS$9:$BS$64,MATCH($A136,'[8]Analysis II'!$BT$9:$BT$64,0),0)</f>
        <v>Network Tasman Limited</v>
      </c>
      <c r="H136" s="46">
        <f>INDEX('[8]Analysis II'!$BU$9:$BU$64,MATCH($G136,'[8]Analysis II'!$BS$9:$BS$64,0))</f>
        <v>-9.3864333733436056E-2</v>
      </c>
      <c r="I136" s="46">
        <v>-0.01</v>
      </c>
    </row>
    <row r="137" spans="1:9" x14ac:dyDescent="0.35">
      <c r="A137" s="45">
        <v>40</v>
      </c>
      <c r="C137" s="45" t="str" cm="1">
        <f t="array" ref="C137">INDEX('[8]Analysis II'!$BO$9:$BO$64,MATCH($A137,'[8]Analysis II'!$BP$9:$BP$64,0),0)</f>
        <v>OMV New Zealand Production Ltd</v>
      </c>
      <c r="D137" s="52">
        <f>INDEX('[8]Analysis II'!$BQ$9:$BQ$64,MATCH($C137,'[8]Analysis II'!$BO$9:$BO$64,0))</f>
        <v>-0.14654961985211767</v>
      </c>
      <c r="E137" s="45">
        <f t="shared" si="6"/>
        <v>-1</v>
      </c>
      <c r="G137" s="45" t="str" cm="1">
        <f t="array" ref="G137">INDEX('[8]Analysis II'!$BS$9:$BS$64,MATCH($A137,'[8]Analysis II'!$BT$9:$BT$64,0),0)</f>
        <v>Powernet Ltd</v>
      </c>
      <c r="H137" s="46">
        <f>INDEX('[8]Analysis II'!$BU$9:$BU$64,MATCH($G137,'[8]Analysis II'!$BS$9:$BS$64,0))</f>
        <v>-8.2270810281031406E-2</v>
      </c>
      <c r="I137" s="46">
        <v>-0.01</v>
      </c>
    </row>
    <row r="138" spans="1:9" x14ac:dyDescent="0.35">
      <c r="A138" s="45">
        <v>39</v>
      </c>
      <c r="C138" s="45" t="str" cm="1">
        <f t="array" ref="C138">INDEX('[8]Analysis II'!$BO$9:$BO$64,MATCH($A138,'[8]Analysis II'!$BP$9:$BP$64,0),0)</f>
        <v>Nelson Electricity Ltd</v>
      </c>
      <c r="D138" s="52">
        <f>INDEX('[8]Analysis II'!$BQ$9:$BQ$64,MATCH($C138,'[8]Analysis II'!$BO$9:$BO$64,0))</f>
        <v>-9.9878215784314106E-2</v>
      </c>
      <c r="E138" s="45">
        <f t="shared" si="6"/>
        <v>-1</v>
      </c>
      <c r="G138" s="45" t="str" cm="1">
        <f t="array" ref="G138">INDEX('[8]Analysis II'!$BS$9:$BS$64,MATCH($A138,'[8]Analysis II'!$BT$9:$BT$64,0),0)</f>
        <v>Southern Generation GP Limited</v>
      </c>
      <c r="H138" s="46">
        <f>INDEX('[8]Analysis II'!$BU$9:$BU$64,MATCH($G138,'[8]Analysis II'!$BS$9:$BS$64,0))</f>
        <v>-5.0202474267829637E-2</v>
      </c>
      <c r="I138" s="46">
        <v>-0.01</v>
      </c>
    </row>
    <row r="139" spans="1:9" x14ac:dyDescent="0.35">
      <c r="A139" s="45">
        <v>38</v>
      </c>
      <c r="C139" s="45" t="str" cm="1">
        <f t="array" ref="C139">INDEX('[8]Analysis II'!$BO$9:$BO$64,MATCH($A139,'[8]Analysis II'!$BP$9:$BP$64,0),0)</f>
        <v>Southern Generation GP Limited</v>
      </c>
      <c r="D139" s="52">
        <f>INDEX('[8]Analysis II'!$BQ$9:$BQ$64,MATCH($C139,'[8]Analysis II'!$BO$9:$BO$64,0))</f>
        <v>-1.2117770825721214E-2</v>
      </c>
      <c r="E139" s="45">
        <v>3</v>
      </c>
      <c r="G139" s="45" t="str" cm="1">
        <f t="array" ref="G139">INDEX('[8]Analysis II'!$BS$9:$BS$64,MATCH($A139,'[8]Analysis II'!$BT$9:$BT$64,0),0)</f>
        <v>Mainpower New Zealand Limited</v>
      </c>
      <c r="H139" s="46">
        <f>INDEX('[8]Analysis II'!$BU$9:$BU$64,MATCH($G139,'[8]Analysis II'!$BS$9:$BS$64,0))</f>
        <v>-1.5841484675645251E-2</v>
      </c>
      <c r="I139" s="46">
        <v>0.5</v>
      </c>
    </row>
    <row r="140" spans="1:9" x14ac:dyDescent="0.35">
      <c r="A140" s="45">
        <v>37</v>
      </c>
      <c r="C140" s="45" t="str" cm="1">
        <f t="array" ref="C140">INDEX('[8]Analysis II'!$BO$9:$BO$64,MATCH($A140,'[8]Analysis II'!$BP$9:$BP$64,0),0)</f>
        <v>Southpark Utilities Limited</v>
      </c>
      <c r="D140" s="52">
        <f>INDEX('[8]Analysis II'!$BQ$9:$BQ$64,MATCH($C140,'[8]Analysis II'!$BO$9:$BO$64,0))</f>
        <v>4.1310501817603817E-3</v>
      </c>
      <c r="E140" s="45">
        <v>3</v>
      </c>
      <c r="G140" s="45" t="str" cm="1">
        <f t="array" ref="G140">INDEX('[8]Analysis II'!$BS$9:$BS$64,MATCH($A140,'[8]Analysis II'!$BT$9:$BT$64,0),0)</f>
        <v>WEL Networks Limited</v>
      </c>
      <c r="H140" s="46">
        <f>INDEX('[8]Analysis II'!$BU$9:$BU$64,MATCH($G140,'[8]Analysis II'!$BS$9:$BS$64,0))</f>
        <v>2.9676467903288063E-3</v>
      </c>
      <c r="I140" s="46">
        <v>0.5</v>
      </c>
    </row>
    <row r="141" spans="1:9" x14ac:dyDescent="0.35">
      <c r="A141" s="45">
        <v>36</v>
      </c>
      <c r="C141" s="45" t="str" cm="1">
        <f t="array" ref="C141">INDEX('[8]Analysis II'!$BO$9:$BO$64,MATCH($A141,'[8]Analysis II'!$BP$9:$BP$64,0),0)</f>
        <v>GTL Energy New Zealand Ltd</v>
      </c>
      <c r="D141" s="52">
        <f>INDEX('[8]Analysis II'!$BQ$9:$BQ$64,MATCH($C141,'[8]Analysis II'!$BO$9:$BO$64,0))</f>
        <v>4.3518167438794907E-3</v>
      </c>
      <c r="E141" s="45">
        <v>3</v>
      </c>
      <c r="G141" s="45" t="str" cm="1">
        <f t="array" ref="G141">INDEX('[8]Analysis II'!$BS$9:$BS$64,MATCH($A141,'[8]Analysis II'!$BT$9:$BT$64,0),0)</f>
        <v>Alpine Energy Ltd</v>
      </c>
      <c r="H141" s="46">
        <f>INDEX('[8]Analysis II'!$BU$9:$BU$64,MATCH($G141,'[8]Analysis II'!$BS$9:$BS$64,0))</f>
        <v>2.4937490468378367E-2</v>
      </c>
      <c r="I141" s="46">
        <v>0.5</v>
      </c>
    </row>
    <row r="142" spans="1:9" x14ac:dyDescent="0.35">
      <c r="A142" s="45">
        <v>35</v>
      </c>
      <c r="C142" s="45" t="str" cm="1">
        <f t="array" ref="C142">INDEX('[8]Analysis II'!$BO$9:$BO$64,MATCH($A142,'[8]Analysis II'!$BP$9:$BP$64,0),0)</f>
        <v>Daiken Southland Limited</v>
      </c>
      <c r="D142" s="52">
        <f>INDEX('[8]Analysis II'!$BQ$9:$BQ$64,MATCH($C142,'[8]Analysis II'!$BO$9:$BO$64,0))</f>
        <v>5.379091561602023E-2</v>
      </c>
      <c r="E142" s="45">
        <v>3</v>
      </c>
      <c r="G142" s="45" t="str" cm="1">
        <f t="array" ref="G142">INDEX('[8]Analysis II'!$BS$9:$BS$64,MATCH($A142,'[8]Analysis II'!$BT$9:$BT$64,0),0)</f>
        <v>Counties Power Ltd</v>
      </c>
      <c r="H142" s="46">
        <f>INDEX('[8]Analysis II'!$BU$9:$BU$64,MATCH($G142,'[8]Analysis II'!$BS$9:$BS$64,0))</f>
        <v>3.1430337050184998E-2</v>
      </c>
      <c r="I142" s="46">
        <v>0.5</v>
      </c>
    </row>
    <row r="143" spans="1:9" x14ac:dyDescent="0.35">
      <c r="A143" s="45">
        <v>34</v>
      </c>
      <c r="C143" s="45" t="str" cm="1">
        <f t="array" ref="C143">INDEX('[8]Analysis II'!$BO$9:$BO$64,MATCH($A143,'[8]Analysis II'!$BP$9:$BP$64,0),0)</f>
        <v>WEL Networks Limited</v>
      </c>
      <c r="D143" s="52">
        <f>INDEX('[8]Analysis II'!$BQ$9:$BQ$64,MATCH($C143,'[8]Analysis II'!$BO$9:$BO$64,0))</f>
        <v>5.9173710684291336E-2</v>
      </c>
      <c r="E143" s="45">
        <v>3</v>
      </c>
      <c r="G143" s="45" t="str" cm="1">
        <f t="array" ref="G143">INDEX('[8]Analysis II'!$BS$9:$BS$64,MATCH($A143,'[8]Analysis II'!$BT$9:$BT$64,0),0)</f>
        <v>Vector Limited</v>
      </c>
      <c r="H143" s="46">
        <f>INDEX('[8]Analysis II'!$BU$9:$BU$64,MATCH($G143,'[8]Analysis II'!$BS$9:$BS$64,0))</f>
        <v>4.5203059017363025E-2</v>
      </c>
      <c r="I143" s="46">
        <v>0.5</v>
      </c>
    </row>
    <row r="144" spans="1:9" x14ac:dyDescent="0.35">
      <c r="A144" s="45">
        <v>33</v>
      </c>
      <c r="C144" s="45" t="str" cm="1">
        <f t="array" ref="C144">INDEX('[8]Analysis II'!$BO$9:$BO$64,MATCH($A144,'[8]Analysis II'!$BP$9:$BP$64,0),0)</f>
        <v>Southdown Cogeneration Ltd</v>
      </c>
      <c r="D144" s="52">
        <f>INDEX('[8]Analysis II'!$BQ$9:$BQ$64,MATCH($C144,'[8]Analysis II'!$BO$9:$BO$64,0))</f>
        <v>9.0997197630110618E-2</v>
      </c>
      <c r="E144" s="45">
        <v>3</v>
      </c>
      <c r="G144" s="45" t="str" cm="1">
        <f t="array" ref="G144">INDEX('[8]Analysis II'!$BS$9:$BS$64,MATCH($A144,'[8]Analysis II'!$BT$9:$BT$64,0),0)</f>
        <v>Winstone Pulp International</v>
      </c>
      <c r="H144" s="46">
        <f>INDEX('[8]Analysis II'!$BU$9:$BU$64,MATCH($G144,'[8]Analysis II'!$BS$9:$BS$64,0))</f>
        <v>5.3136368438740887E-2</v>
      </c>
      <c r="I144" s="46">
        <v>0.5</v>
      </c>
    </row>
    <row r="145" spans="1:40" x14ac:dyDescent="0.35">
      <c r="A145" s="45">
        <v>32</v>
      </c>
      <c r="C145" s="45" t="str" cm="1">
        <f t="array" ref="C145">INDEX('[8]Analysis II'!$BO$9:$BO$64,MATCH($A145,'[8]Analysis II'!$BP$9:$BP$64,0),0)</f>
        <v>Methanex New Zealand Ltd</v>
      </c>
      <c r="D145" s="52">
        <f>INDEX('[8]Analysis II'!$BQ$9:$BQ$64,MATCH($C145,'[8]Analysis II'!$BO$9:$BO$64,0))</f>
        <v>0.10854608663485865</v>
      </c>
      <c r="E145" s="45">
        <v>3</v>
      </c>
      <c r="G145" s="45" t="str" cm="1">
        <f t="array" ref="G145">INDEX('[8]Analysis II'!$BS$9:$BS$64,MATCH($A145,'[8]Analysis II'!$BT$9:$BT$64,0),0)</f>
        <v>Daiken Southland Limited</v>
      </c>
      <c r="H145" s="46">
        <f>INDEX('[8]Analysis II'!$BU$9:$BU$64,MATCH($G145,'[8]Analysis II'!$BS$9:$BS$64,0))</f>
        <v>6.8051021452001689E-2</v>
      </c>
      <c r="I145" s="46">
        <v>0.5</v>
      </c>
      <c r="AJ145" s="48"/>
      <c r="AK145" s="48"/>
      <c r="AL145" s="48"/>
      <c r="AM145" s="48"/>
      <c r="AN145" s="48"/>
    </row>
    <row r="146" spans="1:40" x14ac:dyDescent="0.35">
      <c r="A146" s="45">
        <v>31</v>
      </c>
      <c r="C146" s="45" t="str" cm="1">
        <f t="array" ref="C146">INDEX('[8]Analysis II'!$BO$9:$BO$64,MATCH($A146,'[8]Analysis II'!$BP$9:$BP$64,0),0)</f>
        <v>Winstone Pulp International</v>
      </c>
      <c r="D146" s="52">
        <f>INDEX('[8]Analysis II'!$BQ$9:$BQ$64,MATCH($C146,'[8]Analysis II'!$BO$9:$BO$64,0))</f>
        <v>0.17782842944411259</v>
      </c>
      <c r="E146" s="45">
        <v>3</v>
      </c>
      <c r="G146" s="45" t="str" cm="1">
        <f t="array" ref="G146">INDEX('[8]Analysis II'!$BS$9:$BS$64,MATCH($A146,'[8]Analysis II'!$BT$9:$BT$64,0),0)</f>
        <v>Southpark Utilities Limited</v>
      </c>
      <c r="H146" s="46">
        <f>INDEX('[8]Analysis II'!$BU$9:$BU$64,MATCH($G146,'[8]Analysis II'!$BS$9:$BS$64,0))</f>
        <v>9.4156964243133565E-2</v>
      </c>
      <c r="I146" s="46">
        <v>0.5</v>
      </c>
      <c r="AJ146" s="48"/>
      <c r="AK146" s="48"/>
      <c r="AL146" s="48"/>
      <c r="AM146" s="48"/>
      <c r="AN146" s="48"/>
    </row>
    <row r="147" spans="1:40" x14ac:dyDescent="0.35">
      <c r="A147" s="45">
        <v>30</v>
      </c>
      <c r="C147" s="45" t="str" cm="1">
        <f t="array" ref="C147">INDEX('[8]Analysis II'!$BO$9:$BO$64,MATCH($A147,'[8]Analysis II'!$BP$9:$BP$64,0),0)</f>
        <v>MEL (Te Apiti) Limited</v>
      </c>
      <c r="D147" s="52">
        <f>INDEX('[8]Analysis II'!$BQ$9:$BQ$64,MATCH($C147,'[8]Analysis II'!$BO$9:$BO$64,0))</f>
        <v>0.19283969409562149</v>
      </c>
      <c r="E147" s="45">
        <v>3</v>
      </c>
      <c r="G147" s="45" t="str" cm="1">
        <f t="array" ref="G147">INDEX('[8]Analysis II'!$BS$9:$BS$64,MATCH($A147,'[8]Analysis II'!$BT$9:$BT$64,0),0)</f>
        <v>Northpower Limited</v>
      </c>
      <c r="H147" s="46">
        <f>INDEX('[8]Analysis II'!$BU$9:$BU$64,MATCH($G147,'[8]Analysis II'!$BS$9:$BS$64,0))</f>
        <v>0.1172762181618849</v>
      </c>
      <c r="I147" s="46">
        <v>0.5</v>
      </c>
      <c r="AJ147" s="48"/>
      <c r="AK147" s="48"/>
      <c r="AL147" s="48"/>
      <c r="AM147" s="48"/>
      <c r="AN147" s="48"/>
    </row>
    <row r="148" spans="1:40" x14ac:dyDescent="0.35">
      <c r="A148" s="45">
        <v>29</v>
      </c>
      <c r="C148" s="45" t="str" cm="1">
        <f t="array" ref="C148">INDEX('[8]Analysis II'!$BO$9:$BO$64,MATCH($A148,'[8]Analysis II'!$BP$9:$BP$64,0),0)</f>
        <v>Tararua Wind Power</v>
      </c>
      <c r="D148" s="52">
        <f>INDEX('[8]Analysis II'!$BQ$9:$BQ$64,MATCH($C148,'[8]Analysis II'!$BO$9:$BO$64,0))</f>
        <v>0.27558043251352149</v>
      </c>
      <c r="E148" s="45">
        <v>3</v>
      </c>
      <c r="G148" s="45" t="str" cm="1">
        <f t="array" ref="G148">INDEX('[8]Analysis II'!$BS$9:$BS$64,MATCH($A148,'[8]Analysis II'!$BT$9:$BT$64,0),0)</f>
        <v>Methanex New Zealand Ltd</v>
      </c>
      <c r="H148" s="46">
        <f>INDEX('[8]Analysis II'!$BU$9:$BU$64,MATCH($G148,'[8]Analysis II'!$BS$9:$BS$64,0))</f>
        <v>0.14505173754374398</v>
      </c>
      <c r="I148" s="46">
        <v>0.5</v>
      </c>
      <c r="AJ148" s="48"/>
      <c r="AK148" s="48"/>
      <c r="AL148" s="48"/>
      <c r="AM148" s="48"/>
      <c r="AN148" s="48"/>
    </row>
    <row r="149" spans="1:40" x14ac:dyDescent="0.35">
      <c r="A149" s="45">
        <v>28</v>
      </c>
      <c r="C149" s="45" t="str" cm="1">
        <f t="array" ref="C149">INDEX('[8]Analysis II'!$BO$9:$BO$64,MATCH($A149,'[8]Analysis II'!$BP$9:$BP$64,0),0)</f>
        <v>Waverley Wind Farm</v>
      </c>
      <c r="D149" s="52">
        <f>INDEX('[8]Analysis II'!$BQ$9:$BQ$64,MATCH($C149,'[8]Analysis II'!$BO$9:$BO$64,0))</f>
        <v>0.28916134968680629</v>
      </c>
      <c r="E149" s="45">
        <v>3</v>
      </c>
      <c r="G149" s="45" t="str" cm="1">
        <f t="array" ref="G149">INDEX('[8]Analysis II'!$BS$9:$BS$64,MATCH($A149,'[8]Analysis II'!$BT$9:$BT$64,0),0)</f>
        <v>Aurora Energy Limited</v>
      </c>
      <c r="H149" s="46">
        <f>INDEX('[8]Analysis II'!$BU$9:$BU$64,MATCH($G149,'[8]Analysis II'!$BS$9:$BS$64,0))</f>
        <v>0.1473480518370093</v>
      </c>
      <c r="I149" s="46">
        <v>0.5</v>
      </c>
      <c r="AJ149" s="48"/>
      <c r="AK149" s="48"/>
      <c r="AL149" s="48"/>
      <c r="AM149" s="48"/>
      <c r="AN149" s="48"/>
    </row>
    <row r="150" spans="1:40" x14ac:dyDescent="0.35">
      <c r="A150" s="45">
        <v>27</v>
      </c>
      <c r="C150" s="45" t="str" cm="1">
        <f t="array" ref="C150">INDEX('[8]Analysis II'!$BO$9:$BO$64,MATCH($A150,'[8]Analysis II'!$BP$9:$BP$64,0),0)</f>
        <v>Alpine Energy Ltd</v>
      </c>
      <c r="D150" s="52">
        <f>INDEX('[8]Analysis II'!$BQ$9:$BQ$64,MATCH($C150,'[8]Analysis II'!$BO$9:$BO$64,0))</f>
        <v>0.30692485441888451</v>
      </c>
      <c r="E150" s="45">
        <v>3</v>
      </c>
      <c r="G150" s="45" t="str" cm="1">
        <f t="array" ref="G150">INDEX('[8]Analysis II'!$BS$9:$BS$64,MATCH($A150,'[8]Analysis II'!$BT$9:$BT$64,0),0)</f>
        <v>Top Energy Ltd</v>
      </c>
      <c r="H150" s="46">
        <f>INDEX('[8]Analysis II'!$BU$9:$BU$64,MATCH($G150,'[8]Analysis II'!$BS$9:$BS$64,0))</f>
        <v>0.19264127214268251</v>
      </c>
      <c r="I150" s="46">
        <v>0.5</v>
      </c>
      <c r="AJ150" s="48"/>
      <c r="AK150" s="48"/>
      <c r="AL150" s="48"/>
      <c r="AM150" s="48"/>
      <c r="AN150" s="48"/>
    </row>
    <row r="151" spans="1:40" x14ac:dyDescent="0.35">
      <c r="A151" s="45">
        <v>26</v>
      </c>
      <c r="C151" s="45" t="str" cm="1">
        <f t="array" ref="C151">INDEX('[8]Analysis II'!$BO$9:$BO$64,MATCH($A151,'[8]Analysis II'!$BP$9:$BP$64,0),0)</f>
        <v>Counties Power Ltd</v>
      </c>
      <c r="D151" s="52">
        <f>INDEX('[8]Analysis II'!$BQ$9:$BQ$64,MATCH($C151,'[8]Analysis II'!$BO$9:$BO$64,0))</f>
        <v>0.34459817410549043</v>
      </c>
      <c r="E151" s="45">
        <v>3</v>
      </c>
      <c r="G151" s="45" t="str" cm="1">
        <f t="array" ref="G151">INDEX('[8]Analysis II'!$BS$9:$BS$64,MATCH($A151,'[8]Analysis II'!$BT$9:$BT$64,0),0)</f>
        <v>Electra Limited</v>
      </c>
      <c r="H151" s="46">
        <f>INDEX('[8]Analysis II'!$BU$9:$BU$64,MATCH($G151,'[8]Analysis II'!$BS$9:$BS$64,0))</f>
        <v>0.20110325224396458</v>
      </c>
      <c r="I151" s="46">
        <v>0.5</v>
      </c>
      <c r="AJ151" s="48"/>
      <c r="AK151" s="48"/>
      <c r="AL151" s="48"/>
      <c r="AM151" s="48"/>
      <c r="AN151" s="48"/>
    </row>
    <row r="152" spans="1:40" x14ac:dyDescent="0.35">
      <c r="A152" s="45">
        <v>25</v>
      </c>
      <c r="C152" s="45" t="str" cm="1">
        <f t="array" ref="C152">INDEX('[8]Analysis II'!$BO$9:$BO$64,MATCH($A152,'[8]Analysis II'!$BP$9:$BP$64,0),0)</f>
        <v>Nova Energy Limited</v>
      </c>
      <c r="D152" s="52">
        <f>INDEX('[8]Analysis II'!$BQ$9:$BQ$64,MATCH($C152,'[8]Analysis II'!$BO$9:$BO$64,0))</f>
        <v>0.43565170151693006</v>
      </c>
      <c r="E152" s="45">
        <v>3</v>
      </c>
      <c r="G152" s="45" t="str" cm="1">
        <f t="array" ref="G152">INDEX('[8]Analysis II'!$BS$9:$BS$64,MATCH($A152,'[8]Analysis II'!$BT$9:$BT$64,0),0)</f>
        <v>Contact Energy Limited</v>
      </c>
      <c r="H152" s="46">
        <f>INDEX('[8]Analysis II'!$BU$9:$BU$64,MATCH($G152,'[8]Analysis II'!$BS$9:$BS$64,0))</f>
        <v>0.21400218188359371</v>
      </c>
      <c r="I152" s="46">
        <v>0.5</v>
      </c>
      <c r="AJ152" s="48"/>
      <c r="AK152" s="48"/>
      <c r="AL152" s="48"/>
      <c r="AM152" s="48"/>
      <c r="AN152" s="48"/>
    </row>
    <row r="153" spans="1:40" x14ac:dyDescent="0.35">
      <c r="A153" s="45">
        <v>24</v>
      </c>
      <c r="C153" s="45" t="str" cm="1">
        <f t="array" ref="C153">INDEX('[8]Analysis II'!$BO$9:$BO$64,MATCH($A153,'[8]Analysis II'!$BP$9:$BP$64,0),0)</f>
        <v>Mercury SPV Limited</v>
      </c>
      <c r="D153" s="52">
        <f>INDEX('[8]Analysis II'!$BQ$9:$BQ$64,MATCH($C153,'[8]Analysis II'!$BO$9:$BO$64,0))</f>
        <v>0.49378967931234791</v>
      </c>
      <c r="E153" s="45">
        <v>3</v>
      </c>
      <c r="G153" s="45" t="str" cm="1">
        <f t="array" ref="G153">INDEX('[8]Analysis II'!$BS$9:$BS$64,MATCH($A153,'[8]Analysis II'!$BT$9:$BT$64,0),0)</f>
        <v>KiwiRail Holdings Limited</v>
      </c>
      <c r="H153" s="46">
        <f>INDEX('[8]Analysis II'!$BU$9:$BU$64,MATCH($G153,'[8]Analysis II'!$BS$9:$BS$64,0))</f>
        <v>0.24314841765085771</v>
      </c>
      <c r="I153" s="46">
        <v>0.5</v>
      </c>
      <c r="AJ153" s="48"/>
      <c r="AK153" s="48"/>
      <c r="AL153" s="48"/>
      <c r="AM153" s="48"/>
      <c r="AN153" s="48"/>
    </row>
    <row r="154" spans="1:40" x14ac:dyDescent="0.35">
      <c r="A154" s="45">
        <v>23</v>
      </c>
      <c r="C154" s="45" t="str" cm="1">
        <f t="array" ref="C154">INDEX('[8]Analysis II'!$BO$9:$BO$64,MATCH($A154,'[8]Analysis II'!$BP$9:$BP$64,0),0)</f>
        <v>MEL (West Wind) Limited</v>
      </c>
      <c r="D154" s="52">
        <f>INDEX('[8]Analysis II'!$BQ$9:$BQ$64,MATCH($C154,'[8]Analysis II'!$BO$9:$BO$64,0))</f>
        <v>0.5088774620373937</v>
      </c>
      <c r="E154" s="45">
        <v>3</v>
      </c>
      <c r="G154" s="45" t="str" cm="1">
        <f t="array" ref="G154">INDEX('[8]Analysis II'!$BS$9:$BS$64,MATCH($A154,'[8]Analysis II'!$BT$9:$BT$64,0),0)</f>
        <v>Network Waitaki Limited</v>
      </c>
      <c r="H154" s="46">
        <f>INDEX('[8]Analysis II'!$BU$9:$BU$64,MATCH($G154,'[8]Analysis II'!$BS$9:$BS$64,0))</f>
        <v>0.24761184824677818</v>
      </c>
      <c r="I154" s="46">
        <v>0.5</v>
      </c>
      <c r="AJ154" s="48"/>
      <c r="AK154" s="48"/>
      <c r="AL154" s="48"/>
      <c r="AM154" s="48"/>
      <c r="AN154" s="48"/>
    </row>
    <row r="155" spans="1:40" x14ac:dyDescent="0.35">
      <c r="A155" s="45">
        <v>22</v>
      </c>
      <c r="C155" s="45" t="str" cm="1">
        <f t="array" ref="C155">INDEX('[8]Analysis II'!$BO$9:$BO$64,MATCH($A155,'[8]Analysis II'!$BP$9:$BP$64,0),0)</f>
        <v>KiwiRail Holdings Limited</v>
      </c>
      <c r="D155" s="52">
        <f>INDEX('[8]Analysis II'!$BQ$9:$BQ$64,MATCH($C155,'[8]Analysis II'!$BO$9:$BO$64,0))</f>
        <v>0.69294399242465543</v>
      </c>
      <c r="E155" s="45">
        <v>3</v>
      </c>
      <c r="G155" s="45" t="str" cm="1">
        <f t="array" ref="G155">INDEX('[8]Analysis II'!$BS$9:$BS$64,MATCH($A155,'[8]Analysis II'!$BT$9:$BT$64,0),0)</f>
        <v>The Lines Company Ltd</v>
      </c>
      <c r="H155" s="46">
        <f>INDEX('[8]Analysis II'!$BU$9:$BU$64,MATCH($G155,'[8]Analysis II'!$BS$9:$BS$64,0))</f>
        <v>0.28470811549018288</v>
      </c>
      <c r="I155" s="46">
        <v>0.5</v>
      </c>
      <c r="AJ155" s="48"/>
      <c r="AK155" s="48"/>
      <c r="AL155" s="48"/>
      <c r="AM155" s="48"/>
      <c r="AN155" s="48"/>
    </row>
    <row r="156" spans="1:40" x14ac:dyDescent="0.35">
      <c r="A156" s="45">
        <v>21</v>
      </c>
      <c r="C156" s="45" t="str" cm="1">
        <f t="array" ref="C156">INDEX('[8]Analysis II'!$BO$9:$BO$64,MATCH($A156,'[8]Analysis II'!$BP$9:$BP$64,0),0)</f>
        <v>Whareroa Cogeneration Limited</v>
      </c>
      <c r="D156" s="52">
        <f>INDEX('[8]Analysis II'!$BQ$9:$BQ$64,MATCH($C156,'[8]Analysis II'!$BO$9:$BO$64,0))</f>
        <v>0.71393893544192222</v>
      </c>
      <c r="E156" s="45">
        <v>3</v>
      </c>
      <c r="G156" s="45" t="str" cm="1">
        <f t="array" ref="G156">INDEX('[8]Analysis II'!$BS$9:$BS$64,MATCH($A156,'[8]Analysis II'!$BT$9:$BT$64,0),0)</f>
        <v>Genesis Energy Ltd</v>
      </c>
      <c r="H156" s="46">
        <f>INDEX('[8]Analysis II'!$BU$9:$BU$64,MATCH($G156,'[8]Analysis II'!$BS$9:$BS$64,0))</f>
        <v>0.41614298673454647</v>
      </c>
      <c r="I156" s="46">
        <v>0.5</v>
      </c>
      <c r="AJ156" s="48"/>
      <c r="AK156" s="48"/>
      <c r="AL156" s="48"/>
      <c r="AM156" s="48"/>
      <c r="AN156" s="48"/>
    </row>
    <row r="157" spans="1:40" x14ac:dyDescent="0.35">
      <c r="A157" s="45">
        <v>20</v>
      </c>
      <c r="C157" s="45" t="str" cm="1">
        <f t="array" ref="C157">INDEX('[8]Analysis II'!$BO$9:$BO$64,MATCH($A157,'[8]Analysis II'!$BP$9:$BP$64,0),0)</f>
        <v>Todd Generation Taranaki Limited</v>
      </c>
      <c r="D157" s="52">
        <f>INDEX('[8]Analysis II'!$BQ$9:$BQ$64,MATCH($C157,'[8]Analysis II'!$BO$9:$BO$64,0))</f>
        <v>0.91341278160116735</v>
      </c>
      <c r="E157" s="45">
        <v>3</v>
      </c>
      <c r="G157" s="45" t="str" cm="1">
        <f t="array" ref="G157">INDEX('[8]Analysis II'!$BS$9:$BS$64,MATCH($A157,'[8]Analysis II'!$BT$9:$BT$64,0),0)</f>
        <v>Pan Pac Forest Product Limited</v>
      </c>
      <c r="H157" s="46">
        <f>INDEX('[8]Analysis II'!$BU$9:$BU$64,MATCH($G157,'[8]Analysis II'!$BS$9:$BS$64,0))</f>
        <v>0.51338905885508279</v>
      </c>
      <c r="I157" s="46">
        <v>0.5</v>
      </c>
      <c r="AJ157" s="48"/>
      <c r="AK157" s="48"/>
      <c r="AL157" s="48"/>
      <c r="AM157" s="48"/>
      <c r="AN157" s="48"/>
    </row>
    <row r="158" spans="1:40" x14ac:dyDescent="0.35">
      <c r="A158" s="45">
        <v>19</v>
      </c>
      <c r="C158" s="45" t="str" cm="1">
        <f t="array" ref="C158">INDEX('[8]Analysis II'!$BO$9:$BO$64,MATCH($A158,'[8]Analysis II'!$BP$9:$BP$64,0),0)</f>
        <v>Top Energy Ltd</v>
      </c>
      <c r="D158" s="52">
        <f>INDEX('[8]Analysis II'!$BQ$9:$BQ$64,MATCH($C158,'[8]Analysis II'!$BO$9:$BO$64,0))</f>
        <v>0.9495794680760774</v>
      </c>
      <c r="E158" s="45">
        <v>3</v>
      </c>
      <c r="G158" s="45" t="str" cm="1">
        <f t="array" ref="G158">INDEX('[8]Analysis II'!$BS$9:$BS$64,MATCH($A158,'[8]Analysis II'!$BT$9:$BT$64,0),0)</f>
        <v>GTL Energy New Zealand Ltd</v>
      </c>
      <c r="H158" s="46">
        <f>INDEX('[8]Analysis II'!$BU$9:$BU$64,MATCH($G158,'[8]Analysis II'!$BS$9:$BS$64,0))</f>
        <v>0.84533632163749839</v>
      </c>
      <c r="I158" s="46">
        <v>0.5</v>
      </c>
      <c r="AJ158" s="48"/>
      <c r="AK158" s="48"/>
      <c r="AL158" s="48"/>
      <c r="AM158" s="48"/>
      <c r="AN158" s="48"/>
    </row>
    <row r="159" spans="1:40" x14ac:dyDescent="0.35">
      <c r="A159" s="45">
        <v>18</v>
      </c>
      <c r="C159" s="45" t="str" cm="1">
        <f t="array" ref="C159">INDEX('[8]Analysis II'!$BO$9:$BO$64,MATCH($A159,'[8]Analysis II'!$BP$9:$BP$64,0),0)</f>
        <v>Network Waitaki Limited</v>
      </c>
      <c r="D159" s="52">
        <f>INDEX('[8]Analysis II'!$BQ$9:$BQ$64,MATCH($C159,'[8]Analysis II'!$BO$9:$BO$64,0))</f>
        <v>1.0476897627470922</v>
      </c>
      <c r="E159" s="45">
        <v>3</v>
      </c>
      <c r="G159" s="45" t="str" cm="1">
        <f t="array" ref="G159">INDEX('[8]Analysis II'!$BS$9:$BS$64,MATCH($A159,'[8]Analysis II'!$BT$9:$BT$64,0),0)</f>
        <v>Westpower Limited</v>
      </c>
      <c r="H159" s="46">
        <f>INDEX('[8]Analysis II'!$BU$9:$BU$64,MATCH($G159,'[8]Analysis II'!$BS$9:$BS$64,0))</f>
        <v>0.98649678658734474</v>
      </c>
      <c r="I159" s="46">
        <v>0.5</v>
      </c>
      <c r="AJ159" s="48"/>
      <c r="AK159" s="48"/>
      <c r="AL159" s="48"/>
      <c r="AM159" s="48"/>
      <c r="AN159" s="48"/>
    </row>
    <row r="160" spans="1:40" x14ac:dyDescent="0.35">
      <c r="A160" s="45">
        <v>17</v>
      </c>
      <c r="C160" s="45" t="str" cm="1">
        <f t="array" ref="C160">INDEX('[8]Analysis II'!$BO$9:$BO$64,MATCH($A160,'[8]Analysis II'!$BP$9:$BP$64,0),0)</f>
        <v>Buller Electricity Ltd</v>
      </c>
      <c r="D160" s="52">
        <f>INDEX('[8]Analysis II'!$BQ$9:$BQ$64,MATCH($C160,'[8]Analysis II'!$BO$9:$BO$64,0))</f>
        <v>1.0855926740413127</v>
      </c>
      <c r="E160" s="45">
        <v>3</v>
      </c>
      <c r="G160" s="45" t="str" cm="1">
        <f t="array" ref="G160">INDEX('[8]Analysis II'!$BS$9:$BS$64,MATCH($A160,'[8]Analysis II'!$BT$9:$BT$64,0),0)</f>
        <v>Horizon Energy Distribution Ltd</v>
      </c>
      <c r="H160" s="46">
        <f>INDEX('[8]Analysis II'!$BU$9:$BU$64,MATCH($G160,'[8]Analysis II'!$BS$9:$BS$64,0))</f>
        <v>1.2038347628079267</v>
      </c>
      <c r="I160" s="46">
        <v>0.5</v>
      </c>
      <c r="AJ160" s="48"/>
      <c r="AK160" s="48"/>
      <c r="AL160" s="48"/>
      <c r="AM160" s="48"/>
      <c r="AN160" s="48"/>
    </row>
    <row r="161" spans="1:40" x14ac:dyDescent="0.35">
      <c r="A161" s="45">
        <v>16</v>
      </c>
      <c r="C161" s="45" t="str" cm="1">
        <f t="array" ref="C161">INDEX('[8]Analysis II'!$BO$9:$BO$64,MATCH($A161,'[8]Analysis II'!$BP$9:$BP$64,0),0)</f>
        <v>Ngatamariki Geothermal Ltd</v>
      </c>
      <c r="D161" s="52">
        <f>INDEX('[8]Analysis II'!$BQ$9:$BQ$64,MATCH($C161,'[8]Analysis II'!$BO$9:$BO$64,0))</f>
        <v>1.1136572732378769</v>
      </c>
      <c r="E161" s="45">
        <v>3</v>
      </c>
      <c r="G161" s="45" t="str" cm="1">
        <f t="array" ref="G161">INDEX('[8]Analysis II'!$BS$9:$BS$64,MATCH($A161,'[8]Analysis II'!$BT$9:$BT$64,0),0)</f>
        <v>EA Networks</v>
      </c>
      <c r="H161" s="46">
        <f>INDEX('[8]Analysis II'!$BU$9:$BU$64,MATCH($G161,'[8]Analysis II'!$BS$9:$BS$64,0))</f>
        <v>1.3380175655584647</v>
      </c>
      <c r="I161" s="46">
        <v>0.5</v>
      </c>
      <c r="AJ161" s="48"/>
      <c r="AK161" s="48"/>
      <c r="AL161" s="48"/>
      <c r="AM161" s="48"/>
      <c r="AN161" s="48"/>
    </row>
    <row r="162" spans="1:40" x14ac:dyDescent="0.35">
      <c r="A162" s="45">
        <v>15</v>
      </c>
      <c r="C162" s="45" t="str" cm="1">
        <f t="array" ref="C162">INDEX('[8]Analysis II'!$BO$9:$BO$64,MATCH($A162,'[8]Analysis II'!$BP$9:$BP$64,0),0)</f>
        <v>The Lines Company Ltd</v>
      </c>
      <c r="D162" s="52">
        <f>INDEX('[8]Analysis II'!$BQ$9:$BQ$64,MATCH($C162,'[8]Analysis II'!$BO$9:$BO$64,0))</f>
        <v>1.3487547536371221</v>
      </c>
      <c r="E162" s="45">
        <v>3</v>
      </c>
      <c r="G162" s="45" t="str" cm="1">
        <f t="array" ref="G162">INDEX('[8]Analysis II'!$BS$9:$BS$64,MATCH($A162,'[8]Analysis II'!$BT$9:$BT$64,0),0)</f>
        <v>Southdown Cogeneration Ltd</v>
      </c>
      <c r="H162" s="46">
        <f>INDEX('[8]Analysis II'!$BU$9:$BU$64,MATCH($G162,'[8]Analysis II'!$BS$9:$BS$64,0))</f>
        <v>1.432179154920767</v>
      </c>
      <c r="I162" s="46">
        <v>0.5</v>
      </c>
      <c r="AJ162" s="48"/>
      <c r="AK162" s="48"/>
      <c r="AL162" s="48"/>
      <c r="AM162" s="48"/>
      <c r="AN162" s="48"/>
    </row>
    <row r="163" spans="1:40" x14ac:dyDescent="0.35">
      <c r="A163" s="45">
        <v>14</v>
      </c>
      <c r="C163" s="45" t="str" cm="1">
        <f t="array" ref="C163">INDEX('[8]Analysis II'!$BO$9:$BO$64,MATCH($A163,'[8]Analysis II'!$BP$9:$BP$64,0),0)</f>
        <v>Pan Pac Forest Product Limited</v>
      </c>
      <c r="D163" s="52">
        <f>INDEX('[8]Analysis II'!$BQ$9:$BQ$64,MATCH($C163,'[8]Analysis II'!$BO$9:$BO$64,0))</f>
        <v>1.4241875004843121</v>
      </c>
      <c r="E163" s="45">
        <v>3</v>
      </c>
      <c r="G163" s="45" t="str" cm="1">
        <f t="array" ref="G163">INDEX('[8]Analysis II'!$BS$9:$BS$64,MATCH($A163,'[8]Analysis II'!$BT$9:$BT$64,0),0)</f>
        <v>Nova Energy Limited</v>
      </c>
      <c r="H163" s="46">
        <f>INDEX('[8]Analysis II'!$BU$9:$BU$64,MATCH($G163,'[8]Analysis II'!$BS$9:$BS$64,0))</f>
        <v>1.5745807155942808</v>
      </c>
      <c r="I163" s="46">
        <v>0.5</v>
      </c>
      <c r="AJ163" s="48"/>
      <c r="AK163" s="48"/>
      <c r="AL163" s="48"/>
      <c r="AM163" s="48"/>
      <c r="AN163" s="48"/>
    </row>
    <row r="164" spans="1:40" x14ac:dyDescent="0.35">
      <c r="A164" s="45">
        <v>13</v>
      </c>
      <c r="C164" s="45" t="str" cm="1">
        <f t="array" ref="C164">INDEX('[8]Analysis II'!$BO$9:$BO$64,MATCH($A164,'[8]Analysis II'!$BP$9:$BP$64,0),0)</f>
        <v>Electra Limited</v>
      </c>
      <c r="D164" s="52">
        <f>INDEX('[8]Analysis II'!$BQ$9:$BQ$64,MATCH($C164,'[8]Analysis II'!$BO$9:$BO$64,0))</f>
        <v>1.5100831164914492</v>
      </c>
      <c r="E164" s="45">
        <v>3</v>
      </c>
      <c r="G164" s="45" t="str" cm="1">
        <f t="array" ref="G164">INDEX('[8]Analysis II'!$BS$9:$BS$64,MATCH($A164,'[8]Analysis II'!$BT$9:$BT$64,0),0)</f>
        <v>Buller Electricity Ltd</v>
      </c>
      <c r="H164" s="46">
        <f>INDEX('[8]Analysis II'!$BU$9:$BU$64,MATCH($G164,'[8]Analysis II'!$BS$9:$BS$64,0))</f>
        <v>1.9737268458539703</v>
      </c>
      <c r="I164" s="46">
        <v>0.5</v>
      </c>
      <c r="AJ164" s="48"/>
      <c r="AK164" s="48"/>
      <c r="AL164" s="48"/>
      <c r="AM164" s="48"/>
      <c r="AN164" s="48"/>
    </row>
    <row r="165" spans="1:40" x14ac:dyDescent="0.35">
      <c r="A165" s="45">
        <v>12</v>
      </c>
      <c r="C165" s="45" t="str" cm="1">
        <f t="array" ref="C165">INDEX('[8]Analysis II'!$BO$9:$BO$64,MATCH($A165,'[8]Analysis II'!$BP$9:$BP$64,0),0)</f>
        <v>Northpower Limited</v>
      </c>
      <c r="D165" s="52">
        <f>INDEX('[8]Analysis II'!$BQ$9:$BQ$64,MATCH($C165,'[8]Analysis II'!$BO$9:$BO$64,0))</f>
        <v>1.916135789046276</v>
      </c>
      <c r="E165" s="45">
        <v>3</v>
      </c>
      <c r="G165" s="45" t="str" cm="1">
        <f t="array" ref="G165">INDEX('[8]Analysis II'!$BS$9:$BS$64,MATCH($A165,'[8]Analysis II'!$BT$9:$BT$64,0),0)</f>
        <v>New Zealand Steel Limited</v>
      </c>
      <c r="H165" s="46">
        <f>INDEX('[8]Analysis II'!$BU$9:$BU$64,MATCH($G165,'[8]Analysis II'!$BS$9:$BS$64,0))</f>
        <v>2.1878536529910964</v>
      </c>
      <c r="I165" s="46">
        <v>0.5</v>
      </c>
      <c r="AJ165" s="48"/>
      <c r="AK165" s="48"/>
      <c r="AL165" s="48"/>
      <c r="AM165" s="48"/>
      <c r="AN165" s="48"/>
    </row>
    <row r="166" spans="1:40" x14ac:dyDescent="0.35">
      <c r="A166" s="45">
        <v>11</v>
      </c>
      <c r="C166" s="45" t="str" cm="1">
        <f t="array" ref="C166">INDEX('[8]Analysis II'!$BO$9:$BO$64,MATCH($A166,'[8]Analysis II'!$BP$9:$BP$64,0),0)</f>
        <v>Westpower Limited</v>
      </c>
      <c r="D166" s="52">
        <f>INDEX('[8]Analysis II'!$BQ$9:$BQ$64,MATCH($C166,'[8]Analysis II'!$BO$9:$BO$64,0))</f>
        <v>2.0146400739554613</v>
      </c>
      <c r="E166" s="45">
        <v>3</v>
      </c>
      <c r="G166" s="45" t="str" cm="1">
        <f t="array" ref="G166">INDEX('[8]Analysis II'!$BS$9:$BS$64,MATCH($A166,'[8]Analysis II'!$BT$9:$BT$64,0),0)</f>
        <v>Norske Skog Tasman Limited</v>
      </c>
      <c r="H166" s="46">
        <f>INDEX('[8]Analysis II'!$BU$9:$BU$64,MATCH($G166,'[8]Analysis II'!$BS$9:$BS$64,0))</f>
        <v>2.2787546018561566</v>
      </c>
      <c r="I166" s="46">
        <v>0.5</v>
      </c>
      <c r="AJ166" s="48"/>
      <c r="AK166" s="48"/>
      <c r="AL166" s="48"/>
      <c r="AM166" s="48"/>
      <c r="AN166" s="48"/>
    </row>
    <row r="167" spans="1:40" x14ac:dyDescent="0.35">
      <c r="A167" s="45">
        <v>10</v>
      </c>
      <c r="C167" s="45" t="str" cm="1">
        <f t="array" ref="C167">INDEX('[8]Analysis II'!$BO$9:$BO$64,MATCH($A167,'[8]Analysis II'!$BP$9:$BP$64,0),0)</f>
        <v>Nga Awa Purua Joint Venture</v>
      </c>
      <c r="D167" s="52">
        <f>INDEX('[8]Analysis II'!$BQ$9:$BQ$64,MATCH($C167,'[8]Analysis II'!$BO$9:$BO$64,0))</f>
        <v>2.038431019990103</v>
      </c>
      <c r="E167" s="45">
        <v>3</v>
      </c>
      <c r="G167" s="45" t="str" cm="1">
        <f t="array" ref="G167">INDEX('[8]Analysis II'!$BS$9:$BS$64,MATCH($A167,'[8]Analysis II'!$BT$9:$BT$64,0),0)</f>
        <v>Mercury NZ Limited</v>
      </c>
      <c r="H167" s="46">
        <f>INDEX('[8]Analysis II'!$BU$9:$BU$64,MATCH($G167,'[8]Analysis II'!$BS$9:$BS$64,0))</f>
        <v>2.4803916742687599</v>
      </c>
      <c r="I167" s="46">
        <v>0.5</v>
      </c>
      <c r="AJ167" s="48"/>
      <c r="AK167" s="48"/>
      <c r="AL167" s="48"/>
      <c r="AM167" s="48"/>
      <c r="AN167" s="48"/>
    </row>
    <row r="168" spans="1:40" x14ac:dyDescent="0.35">
      <c r="A168" s="45">
        <v>9</v>
      </c>
      <c r="C168" s="45" t="str" cm="1">
        <f t="array" ref="C168">INDEX('[8]Analysis II'!$BO$9:$BO$64,MATCH($A168,'[8]Analysis II'!$BP$9:$BP$64,0),0)</f>
        <v>Norske Skog Tasman Limited</v>
      </c>
      <c r="D168" s="52">
        <f>INDEX('[8]Analysis II'!$BQ$9:$BQ$64,MATCH($C168,'[8]Analysis II'!$BO$9:$BO$64,0))</f>
        <v>2.6571053889958338</v>
      </c>
      <c r="E168" s="45">
        <v>3</v>
      </c>
      <c r="G168" s="45" t="str" cm="1">
        <f t="array" ref="G168">INDEX('[8]Analysis II'!$BS$9:$BS$64,MATCH($A168,'[8]Analysis II'!$BT$9:$BT$64,0),0)</f>
        <v>MEL (Te Apiti) Limited</v>
      </c>
      <c r="H168" s="46">
        <f>INDEX('[8]Analysis II'!$BU$9:$BU$64,MATCH($G168,'[8]Analysis II'!$BS$9:$BS$64,0))</f>
        <v>2.6669976782758349</v>
      </c>
      <c r="I168" s="46">
        <v>0.5</v>
      </c>
      <c r="AJ168" s="48"/>
      <c r="AK168" s="48"/>
      <c r="AL168" s="48"/>
      <c r="AM168" s="48"/>
      <c r="AN168" s="48"/>
    </row>
    <row r="169" spans="1:40" x14ac:dyDescent="0.35">
      <c r="A169" s="45">
        <v>8</v>
      </c>
      <c r="C169" s="45" t="str" cm="1">
        <f t="array" ref="C169">INDEX('[8]Analysis II'!$BO$9:$BO$64,MATCH($A169,'[8]Analysis II'!$BP$9:$BP$64,0),0)</f>
        <v>Aurora Energy Limited</v>
      </c>
      <c r="D169" s="52">
        <f>INDEX('[8]Analysis II'!$BQ$9:$BQ$64,MATCH($C169,'[8]Analysis II'!$BO$9:$BO$64,0))</f>
        <v>3.2586060106861332</v>
      </c>
      <c r="E169" s="45">
        <v>3</v>
      </c>
      <c r="G169" s="45" t="str" cm="1">
        <f t="array" ref="G169">INDEX('[8]Analysis II'!$BS$9:$BS$64,MATCH($A169,'[8]Analysis II'!$BT$9:$BT$64,0),0)</f>
        <v>Waverley Wind Farm</v>
      </c>
      <c r="H169" s="46">
        <f>INDEX('[8]Analysis II'!$BU$9:$BU$64,MATCH($G169,'[8]Analysis II'!$BS$9:$BS$64,0))</f>
        <v>3.9407595464686964</v>
      </c>
      <c r="I169" s="46">
        <v>0.5</v>
      </c>
      <c r="AJ169" s="48"/>
      <c r="AK169" s="48"/>
      <c r="AL169" s="48"/>
      <c r="AM169" s="48"/>
      <c r="AN169" s="48"/>
    </row>
    <row r="170" spans="1:40" x14ac:dyDescent="0.35">
      <c r="A170" s="45">
        <v>7</v>
      </c>
      <c r="C170" s="45" t="str" cm="1">
        <f t="array" ref="C170">INDEX('[8]Analysis II'!$BO$9:$BO$64,MATCH($A170,'[8]Analysis II'!$BP$9:$BP$64,0),0)</f>
        <v>Horizon Energy Distribution Ltd</v>
      </c>
      <c r="D170" s="52">
        <f>INDEX('[8]Analysis II'!$BQ$9:$BQ$64,MATCH($C170,'[8]Analysis II'!$BO$9:$BO$64,0))</f>
        <v>4.1992301794579481</v>
      </c>
      <c r="E170" s="45">
        <v>3</v>
      </c>
      <c r="G170" s="45" t="str" cm="1">
        <f t="array" ref="G170">INDEX('[8]Analysis II'!$BS$9:$BS$64,MATCH($A170,'[8]Analysis II'!$BT$9:$BT$64,0),0)</f>
        <v>Tararua Wind Power</v>
      </c>
      <c r="H170" s="46">
        <f>INDEX('[8]Analysis II'!$BU$9:$BU$64,MATCH($G170,'[8]Analysis II'!$BS$9:$BS$64,0))</f>
        <v>4.1278463905744429</v>
      </c>
      <c r="I170" s="46">
        <v>0.5</v>
      </c>
      <c r="AJ170" s="48"/>
      <c r="AK170" s="48"/>
      <c r="AL170" s="48"/>
      <c r="AM170" s="48"/>
      <c r="AN170" s="48"/>
    </row>
    <row r="171" spans="1:40" x14ac:dyDescent="0.35">
      <c r="A171" s="45">
        <v>6</v>
      </c>
      <c r="C171" s="45" t="str" cm="1">
        <f t="array" ref="C171">INDEX('[8]Analysis II'!$BO$9:$BO$64,MATCH($A171,'[8]Analysis II'!$BP$9:$BP$64,0),0)</f>
        <v>Genesis Energy Ltd</v>
      </c>
      <c r="D171" s="52">
        <f>INDEX('[8]Analysis II'!$BQ$9:$BQ$64,MATCH($C171,'[8]Analysis II'!$BO$9:$BO$64,0))</f>
        <v>4.2708081242756766</v>
      </c>
      <c r="E171" s="45">
        <v>3</v>
      </c>
      <c r="G171" s="45" t="str" cm="1">
        <f t="array" ref="G171">INDEX('[8]Analysis II'!$BS$9:$BS$64,MATCH($A171,'[8]Analysis II'!$BT$9:$BT$64,0),0)</f>
        <v>Ngatamariki Geothermal Ltd</v>
      </c>
      <c r="H171" s="46">
        <f>INDEX('[8]Analysis II'!$BU$9:$BU$64,MATCH($G171,'[8]Analysis II'!$BS$9:$BS$64,0))</f>
        <v>4.2801396140711612</v>
      </c>
      <c r="I171" s="46">
        <v>0.5</v>
      </c>
      <c r="AJ171" s="48"/>
      <c r="AK171" s="48"/>
      <c r="AL171" s="48"/>
      <c r="AM171" s="48"/>
      <c r="AN171" s="48"/>
    </row>
    <row r="172" spans="1:40" x14ac:dyDescent="0.35">
      <c r="A172" s="45">
        <v>5</v>
      </c>
      <c r="C172" s="45" t="str" cm="1">
        <f t="array" ref="C172">INDEX('[8]Analysis II'!$BO$9:$BO$64,MATCH($A172,'[8]Analysis II'!$BP$9:$BP$64,0),0)</f>
        <v>Contact Energy Limited</v>
      </c>
      <c r="D172" s="52">
        <f>INDEX('[8]Analysis II'!$BQ$9:$BQ$64,MATCH($C172,'[8]Analysis II'!$BO$9:$BO$64,0))</f>
        <v>5.2560853137558325</v>
      </c>
      <c r="E172" s="45">
        <v>3</v>
      </c>
      <c r="G172" s="45" t="str" cm="1">
        <f t="array" ref="G172">INDEX('[8]Analysis II'!$BS$9:$BS$64,MATCH($A172,'[8]Analysis II'!$BT$9:$BT$64,0),0)</f>
        <v>Whareroa Cogeneration Limited</v>
      </c>
      <c r="H172" s="46">
        <f>INDEX('[8]Analysis II'!$BU$9:$BU$64,MATCH($G172,'[8]Analysis II'!$BS$9:$BS$64,0))</f>
        <v>4.2820036251515825</v>
      </c>
      <c r="I172" s="46">
        <v>0.5</v>
      </c>
      <c r="AJ172" s="48"/>
      <c r="AK172" s="48"/>
      <c r="AL172" s="48"/>
      <c r="AM172" s="48"/>
      <c r="AN172" s="48"/>
    </row>
    <row r="173" spans="1:40" x14ac:dyDescent="0.35">
      <c r="A173" s="45">
        <v>4</v>
      </c>
      <c r="C173" s="45" t="str" cm="1">
        <f t="array" ref="C173">INDEX('[8]Analysis II'!$BO$9:$BO$64,MATCH($A173,'[8]Analysis II'!$BP$9:$BP$64,0),0)</f>
        <v>EA Networks</v>
      </c>
      <c r="D173" s="52">
        <f>INDEX('[8]Analysis II'!$BQ$9:$BQ$64,MATCH($C173,'[8]Analysis II'!$BO$9:$BO$64,0))</f>
        <v>6.0973127563728928</v>
      </c>
      <c r="E173" s="45">
        <v>3</v>
      </c>
      <c r="G173" s="45" t="str" cm="1">
        <f t="array" ref="G173">INDEX('[8]Analysis II'!$BS$9:$BS$64,MATCH($A173,'[8]Analysis II'!$BT$9:$BT$64,0),0)</f>
        <v>MEL (West Wind) Limited</v>
      </c>
      <c r="H173" s="46">
        <f>INDEX('[8]Analysis II'!$BU$9:$BU$64,MATCH($G173,'[8]Analysis II'!$BS$9:$BS$64,0))</f>
        <v>4.3947291144603762</v>
      </c>
      <c r="I173" s="46">
        <v>0.5</v>
      </c>
      <c r="AJ173" s="48"/>
      <c r="AK173" s="48"/>
      <c r="AL173" s="48"/>
      <c r="AM173" s="48"/>
      <c r="AN173" s="48"/>
    </row>
    <row r="174" spans="1:40" x14ac:dyDescent="0.35">
      <c r="A174" s="45">
        <v>3</v>
      </c>
      <c r="C174" s="45" t="str" cm="1">
        <f t="array" ref="C174">INDEX('[8]Analysis II'!$BO$9:$BO$64,MATCH($A174,'[8]Analysis II'!$BP$9:$BP$64,0),0)</f>
        <v>New Zealand Steel Limited</v>
      </c>
      <c r="D174" s="52">
        <f>INDEX('[8]Analysis II'!$BQ$9:$BQ$64,MATCH($C174,'[8]Analysis II'!$BO$9:$BO$64,0))</f>
        <v>6.8473367139413277</v>
      </c>
      <c r="E174" s="45">
        <v>3</v>
      </c>
      <c r="G174" s="45" t="str" cm="1">
        <f t="array" ref="G174">INDEX('[8]Analysis II'!$BS$9:$BS$64,MATCH($A174,'[8]Analysis II'!$BT$9:$BT$64,0),0)</f>
        <v>Nga Awa Purua Joint Venture</v>
      </c>
      <c r="H174" s="46">
        <f>INDEX('[8]Analysis II'!$BU$9:$BU$64,MATCH($G174,'[8]Analysis II'!$BS$9:$BS$64,0))</f>
        <v>4.775020007249803</v>
      </c>
      <c r="I174" s="46">
        <v>0.5</v>
      </c>
      <c r="AJ174" s="48"/>
      <c r="AK174" s="48"/>
      <c r="AL174" s="48"/>
      <c r="AM174" s="48"/>
      <c r="AN174" s="48"/>
    </row>
    <row r="175" spans="1:40" x14ac:dyDescent="0.35">
      <c r="A175" s="45">
        <v>2</v>
      </c>
      <c r="C175" s="45" t="str" cm="1">
        <f t="array" ref="C175">INDEX('[8]Analysis II'!$BO$9:$BO$64,MATCH($A175,'[8]Analysis II'!$BP$9:$BP$64,0),0)</f>
        <v>Vector Limited</v>
      </c>
      <c r="D175" s="52">
        <f>INDEX('[8]Analysis II'!$BQ$9:$BQ$64,MATCH($C175,'[8]Analysis II'!$BO$9:$BO$64,0))</f>
        <v>7.7800521353881322</v>
      </c>
      <c r="E175" s="45">
        <v>3</v>
      </c>
      <c r="G175" s="45" t="str" cm="1">
        <f t="array" ref="G175">INDEX('[8]Analysis II'!$BS$9:$BS$64,MATCH($A175,'[8]Analysis II'!$BT$9:$BT$64,0),0)</f>
        <v>Mercury SPV Limited</v>
      </c>
      <c r="H175" s="46">
        <f>INDEX('[8]Analysis II'!$BU$9:$BU$64,MATCH($G175,'[8]Analysis II'!$BS$9:$BS$64,0))</f>
        <v>6.1576756983502356</v>
      </c>
      <c r="I175" s="46">
        <v>0.5</v>
      </c>
      <c r="AJ175" s="48"/>
      <c r="AK175" s="48"/>
      <c r="AL175" s="48"/>
      <c r="AM175" s="48"/>
      <c r="AN175" s="48"/>
    </row>
    <row r="176" spans="1:40" x14ac:dyDescent="0.35">
      <c r="A176" s="45">
        <v>1</v>
      </c>
      <c r="C176" s="45" t="str" cm="1">
        <f t="array" ref="C176">INDEX('[8]Analysis II'!$BO$9:$BO$64,MATCH($A176,'[8]Analysis II'!$BP$9:$BP$64,0),0)</f>
        <v>Mercury NZ Limited</v>
      </c>
      <c r="D176" s="52">
        <f>INDEX('[8]Analysis II'!$BQ$9:$BQ$64,MATCH($C176,'[8]Analysis II'!$BO$9:$BO$64,0))</f>
        <v>8.629529036889938</v>
      </c>
      <c r="E176" s="45">
        <v>3</v>
      </c>
      <c r="G176" s="45" t="str" cm="1">
        <f t="array" ref="G176">INDEX('[8]Analysis II'!$BS$9:$BS$64,MATCH($A176,'[8]Analysis II'!$BT$9:$BT$64,0),0)</f>
        <v>Todd Generation Taranaki Limited</v>
      </c>
      <c r="H176" s="46">
        <f>INDEX('[8]Analysis II'!$BU$9:$BU$64,MATCH($G176,'[8]Analysis II'!$BS$9:$BS$64,0))</f>
        <v>14.07013095946456</v>
      </c>
      <c r="I176" s="46">
        <v>0.5</v>
      </c>
      <c r="AJ176" s="48"/>
      <c r="AK176" s="48"/>
      <c r="AL176" s="48"/>
      <c r="AM176" s="48"/>
      <c r="AN176" s="48"/>
    </row>
    <row r="177" spans="2:47" x14ac:dyDescent="0.35">
      <c r="D177" s="52"/>
      <c r="H177" s="46"/>
      <c r="I177" s="46"/>
      <c r="AQ177" s="48"/>
      <c r="AR177" s="48"/>
      <c r="AS177" s="48"/>
      <c r="AT177" s="48"/>
      <c r="AU177" s="48"/>
    </row>
    <row r="178" spans="2:47" x14ac:dyDescent="0.35">
      <c r="D178" s="51"/>
      <c r="AQ178" s="48"/>
      <c r="AR178" s="48"/>
      <c r="AS178" s="48"/>
      <c r="AT178" s="48"/>
      <c r="AU178" s="48"/>
    </row>
    <row r="179" spans="2:47" ht="17.5" thickBot="1" x14ac:dyDescent="0.45">
      <c r="B179" s="50" t="s">
        <v>109</v>
      </c>
      <c r="AQ179" s="48"/>
      <c r="AR179" s="48"/>
      <c r="AS179" s="48"/>
      <c r="AT179" s="48"/>
      <c r="AU179" s="48"/>
    </row>
    <row r="180" spans="2:47" ht="15" thickTop="1" x14ac:dyDescent="0.35">
      <c r="B180" s="45" t="s">
        <v>2</v>
      </c>
      <c r="C180" s="49" t="s">
        <v>110</v>
      </c>
      <c r="AQ180" s="48"/>
      <c r="AR180" s="48"/>
      <c r="AS180" s="48"/>
      <c r="AT180" s="48"/>
      <c r="AU180" s="48"/>
    </row>
    <row r="181" spans="2:47" x14ac:dyDescent="0.35">
      <c r="B181" s="45" t="s">
        <v>4</v>
      </c>
      <c r="C181" s="45" t="s">
        <v>111</v>
      </c>
    </row>
    <row r="183" spans="2:47" ht="15" thickBot="1" x14ac:dyDescent="0.4">
      <c r="C183" s="47" t="s">
        <v>112</v>
      </c>
      <c r="D183" s="47" t="s">
        <v>113</v>
      </c>
      <c r="E183" s="47" t="s">
        <v>114</v>
      </c>
      <c r="F183" s="47"/>
      <c r="G183" s="47" t="s">
        <v>115</v>
      </c>
      <c r="H183" s="47" t="s">
        <v>116</v>
      </c>
      <c r="I183" s="47" t="s">
        <v>117</v>
      </c>
    </row>
    <row r="184" spans="2:47" x14ac:dyDescent="0.35">
      <c r="C184" s="45">
        <v>2023</v>
      </c>
      <c r="D184" s="46">
        <v>0.15</v>
      </c>
      <c r="E184" s="46">
        <v>0.63</v>
      </c>
      <c r="F184" s="46"/>
      <c r="G184" s="46">
        <v>0.2</v>
      </c>
      <c r="H184" s="46">
        <v>0</v>
      </c>
      <c r="I184" s="46">
        <v>0.02</v>
      </c>
      <c r="J184" s="46"/>
    </row>
    <row r="185" spans="2:47" x14ac:dyDescent="0.35">
      <c r="C185" s="45">
        <v>2024</v>
      </c>
      <c r="D185" s="46">
        <v>0.15</v>
      </c>
      <c r="E185" s="46">
        <v>0.59</v>
      </c>
      <c r="F185" s="46"/>
      <c r="G185" s="46">
        <v>0.2</v>
      </c>
      <c r="H185" s="46">
        <v>0.01</v>
      </c>
      <c r="I185" s="46">
        <v>0.05</v>
      </c>
      <c r="J185" s="46"/>
    </row>
    <row r="186" spans="2:47" x14ac:dyDescent="0.35">
      <c r="C186" s="45">
        <v>2025</v>
      </c>
      <c r="D186" s="46">
        <v>0.15</v>
      </c>
      <c r="E186" s="46">
        <v>0.56000000000000005</v>
      </c>
      <c r="F186" s="46"/>
      <c r="G186" s="46">
        <v>0.19</v>
      </c>
      <c r="H186" s="46">
        <v>0.02</v>
      </c>
      <c r="I186" s="46">
        <v>0.08</v>
      </c>
      <c r="J186" s="46"/>
    </row>
    <row r="187" spans="2:47" x14ac:dyDescent="0.35">
      <c r="C187" s="45">
        <v>2026</v>
      </c>
      <c r="D187" s="46">
        <v>0.15</v>
      </c>
      <c r="E187" s="46">
        <v>0.54749999999999999</v>
      </c>
      <c r="F187" s="46"/>
      <c r="G187" s="46">
        <v>0.16750000000000001</v>
      </c>
      <c r="H187" s="46">
        <v>2.75E-2</v>
      </c>
      <c r="I187" s="46">
        <v>0.1075</v>
      </c>
      <c r="J187" s="46"/>
    </row>
    <row r="188" spans="2:47" x14ac:dyDescent="0.35">
      <c r="C188" s="45">
        <v>2027</v>
      </c>
      <c r="D188" s="46">
        <v>0.15</v>
      </c>
      <c r="E188" s="46">
        <v>0.50749999999999995</v>
      </c>
      <c r="F188" s="46"/>
      <c r="G188" s="46">
        <v>0.16750000000000001</v>
      </c>
      <c r="H188" s="46">
        <v>3.7499999999999999E-2</v>
      </c>
      <c r="I188" s="46">
        <v>0.13750000000000001</v>
      </c>
      <c r="J188" s="46"/>
    </row>
    <row r="189" spans="2:47" x14ac:dyDescent="0.35">
      <c r="C189" s="45">
        <v>2028</v>
      </c>
      <c r="D189" s="46">
        <v>0.15</v>
      </c>
      <c r="E189" s="46">
        <v>0.47</v>
      </c>
      <c r="F189" s="46"/>
      <c r="G189" s="46">
        <v>0.16</v>
      </c>
      <c r="H189" s="46">
        <v>0.05</v>
      </c>
      <c r="I189" s="46">
        <v>0.17</v>
      </c>
      <c r="J189" s="46"/>
    </row>
    <row r="190" spans="2:47" x14ac:dyDescent="0.35">
      <c r="C190" s="45">
        <v>2029</v>
      </c>
      <c r="D190" s="46">
        <v>0.15</v>
      </c>
      <c r="E190" s="46">
        <v>0.4425</v>
      </c>
      <c r="F190" s="46"/>
      <c r="G190" s="46">
        <v>0.1525</v>
      </c>
      <c r="H190" s="46">
        <v>6.25E-2</v>
      </c>
      <c r="I190" s="46">
        <v>0.1925</v>
      </c>
      <c r="J190" s="46"/>
    </row>
    <row r="191" spans="2:47" x14ac:dyDescent="0.35">
      <c r="C191" s="45">
        <v>2030</v>
      </c>
      <c r="D191" s="46">
        <v>0.15</v>
      </c>
      <c r="E191" s="46">
        <v>0.41</v>
      </c>
      <c r="F191" s="46"/>
      <c r="G191" s="46">
        <v>0.15</v>
      </c>
      <c r="H191" s="46">
        <v>0.08</v>
      </c>
      <c r="I191" s="46">
        <v>0.21</v>
      </c>
      <c r="J191" s="46"/>
    </row>
    <row r="192" spans="2:47" x14ac:dyDescent="0.35">
      <c r="C192" s="45">
        <v>2031</v>
      </c>
      <c r="D192" s="46">
        <v>0.15</v>
      </c>
      <c r="E192" s="46">
        <v>0.36</v>
      </c>
      <c r="F192" s="46"/>
      <c r="G192" s="46">
        <v>0.14000000000000001</v>
      </c>
      <c r="H192" s="46">
        <v>0.11</v>
      </c>
      <c r="I192" s="46">
        <v>0.24</v>
      </c>
      <c r="J192" s="46"/>
    </row>
    <row r="193" spans="3:10" x14ac:dyDescent="0.35">
      <c r="C193" s="45">
        <v>2032</v>
      </c>
      <c r="D193" s="46">
        <v>0.15</v>
      </c>
      <c r="E193" s="46">
        <v>0.31</v>
      </c>
      <c r="F193" s="46"/>
      <c r="G193" s="46">
        <v>0.14000000000000001</v>
      </c>
      <c r="H193" s="46">
        <v>0.13</v>
      </c>
      <c r="I193" s="46">
        <v>0.27</v>
      </c>
      <c r="J193" s="46"/>
    </row>
    <row r="194" spans="3:10" x14ac:dyDescent="0.35">
      <c r="C194" s="45">
        <v>2033</v>
      </c>
      <c r="D194" s="46">
        <v>0.15</v>
      </c>
      <c r="E194" s="46">
        <v>0.27</v>
      </c>
      <c r="F194" s="46"/>
      <c r="G194" s="46">
        <v>0.13</v>
      </c>
      <c r="H194" s="46">
        <v>0.15</v>
      </c>
      <c r="I194" s="46">
        <v>0.3</v>
      </c>
      <c r="J194" s="46"/>
    </row>
    <row r="195" spans="3:10" x14ac:dyDescent="0.35">
      <c r="C195" s="45">
        <v>2034</v>
      </c>
      <c r="D195" s="46">
        <v>0.15</v>
      </c>
      <c r="E195" s="46">
        <v>0.23</v>
      </c>
      <c r="F195" s="46"/>
      <c r="G195" s="46">
        <v>0.12</v>
      </c>
      <c r="H195" s="46">
        <v>0.17</v>
      </c>
      <c r="I195" s="46">
        <v>0.33</v>
      </c>
      <c r="J195" s="46"/>
    </row>
    <row r="196" spans="3:10" x14ac:dyDescent="0.35">
      <c r="C196" s="45">
        <v>2035</v>
      </c>
      <c r="D196" s="46">
        <v>0.15</v>
      </c>
      <c r="E196" s="46">
        <v>0.2</v>
      </c>
      <c r="F196" s="46"/>
      <c r="G196" s="46">
        <v>0.11</v>
      </c>
      <c r="H196" s="46">
        <v>0.18</v>
      </c>
      <c r="I196" s="46">
        <v>0.36</v>
      </c>
      <c r="J196" s="4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603D-5189-4B3B-8844-2390B42C7B12}">
  <dimension ref="A2:H31"/>
  <sheetViews>
    <sheetView topLeftCell="A23" workbookViewId="0">
      <selection activeCell="B2" sqref="B2:H31"/>
    </sheetView>
  </sheetViews>
  <sheetFormatPr defaultColWidth="9.1796875" defaultRowHeight="14.5" x14ac:dyDescent="0.35"/>
  <cols>
    <col min="1" max="1" width="9.1796875" style="4"/>
    <col min="2" max="2" width="3.7265625" style="4" bestFit="1" customWidth="1"/>
    <col min="3" max="3" width="48" style="4" bestFit="1" customWidth="1"/>
    <col min="4" max="8" width="15.7265625" style="4" customWidth="1"/>
    <col min="9" max="16384" width="9.1796875" style="4"/>
  </cols>
  <sheetData>
    <row r="2" spans="1:8" ht="72.5" x14ac:dyDescent="0.35">
      <c r="C2" s="6" t="s">
        <v>118</v>
      </c>
      <c r="D2" s="10" t="s">
        <v>179</v>
      </c>
      <c r="E2" s="10" t="s">
        <v>178</v>
      </c>
      <c r="F2" s="10" t="s">
        <v>180</v>
      </c>
      <c r="G2" s="10" t="s">
        <v>181</v>
      </c>
      <c r="H2" s="10" t="s">
        <v>182</v>
      </c>
    </row>
    <row r="3" spans="1:8" ht="15" customHeight="1" x14ac:dyDescent="0.35">
      <c r="A3" s="75" t="s">
        <v>31</v>
      </c>
      <c r="B3" s="77" t="s">
        <v>119</v>
      </c>
      <c r="C3" s="11" t="s">
        <v>31</v>
      </c>
      <c r="D3" s="7">
        <f>INDEX('[7]Analysis I'!$C$10:$C$37,MATCH($A3,'[7]Analysis I'!$B$10:$B$37,0))*1000</f>
        <v>1744.719830000002</v>
      </c>
      <c r="E3" s="7">
        <f>INDEX('[7]Analysis I'!$D$10:$D$37,MATCH($A3,'[7]Analysis I'!$B$10:$B$37,0))*1000</f>
        <v>3256.2770662930002</v>
      </c>
      <c r="F3" s="7">
        <f>INDEX('[7]Analysis I'!$E$10:$E$37,MATCH($A3,'[7]Analysis I'!$B$10:$B$37,0))*1000</f>
        <v>1763.1815186691379</v>
      </c>
      <c r="G3" s="7">
        <f>INDEX('[7]Analysis I'!$F$10:$F$37,MATCH($A3,'[7]Analysis I'!$B$10:$B$37,0))*1000</f>
        <v>-1196.3897092350121</v>
      </c>
      <c r="H3" s="8">
        <f>INDEX('[7]Analysis I'!$G$10:$G$37,MATCH($A3,'[7]Analysis I'!$B$10:$B$37,0))*1000</f>
        <v>5567.7887057271282</v>
      </c>
    </row>
    <row r="4" spans="1:8" ht="15" customHeight="1" x14ac:dyDescent="0.35">
      <c r="A4" s="75" t="s">
        <v>27</v>
      </c>
      <c r="B4" s="78"/>
      <c r="C4" s="11" t="s">
        <v>27</v>
      </c>
      <c r="D4" s="7">
        <f>INDEX('[7]Analysis I'!$C$10:$C$37,MATCH($A4,'[7]Analysis I'!$B$10:$B$37,0))*1000</f>
        <v>39150.4732</v>
      </c>
      <c r="E4" s="7">
        <f>INDEX('[7]Analysis I'!$D$10:$D$37,MATCH($A4,'[7]Analysis I'!$B$10:$B$37,0))*1000</f>
        <v>26183.673779642209</v>
      </c>
      <c r="F4" s="7">
        <f>INDEX('[7]Analysis I'!$E$10:$E$37,MATCH($A4,'[7]Analysis I'!$B$10:$B$37,0))*1000</f>
        <v>49333.524053486595</v>
      </c>
      <c r="G4" s="7">
        <f>INDEX('[7]Analysis I'!$F$10:$F$37,MATCH($A4,'[7]Analysis I'!$B$10:$B$37,0))*1000</f>
        <v>8225.0708720354414</v>
      </c>
      <c r="H4" s="8">
        <f>INDEX('[7]Analysis I'!$G$10:$G$37,MATCH($A4,'[7]Analysis I'!$B$10:$B$37,0))*1000</f>
        <v>122892.74190516426</v>
      </c>
    </row>
    <row r="5" spans="1:8" ht="15" customHeight="1" x14ac:dyDescent="0.35">
      <c r="A5" s="75" t="s">
        <v>34</v>
      </c>
      <c r="B5" s="78"/>
      <c r="C5" s="11" t="s">
        <v>34</v>
      </c>
      <c r="D5" s="7">
        <f>INDEX('[7]Analysis I'!$C$10:$C$37,MATCH($A5,'[7]Analysis I'!$B$10:$B$37,0))*1000</f>
        <v>712.19588999999996</v>
      </c>
      <c r="E5" s="7">
        <f>INDEX('[7]Analysis I'!$D$10:$D$37,MATCH($A5,'[7]Analysis I'!$B$10:$B$37,0))*1000</f>
        <v>1506.1684163799994</v>
      </c>
      <c r="F5" s="7">
        <f>INDEX('[7]Analysis I'!$E$10:$E$37,MATCH($A5,'[7]Analysis I'!$B$10:$B$37,0))*1000</f>
        <v>719.73196459864664</v>
      </c>
      <c r="G5" s="7">
        <f>INDEX('[7]Analysis I'!$F$10:$F$37,MATCH($A5,'[7]Analysis I'!$B$10:$B$37,0))*1000</f>
        <v>-77.69168012573347</v>
      </c>
      <c r="H5" s="8">
        <f>INDEX('[7]Analysis I'!$G$10:$G$37,MATCH($A5,'[7]Analysis I'!$B$10:$B$37,0))*1000</f>
        <v>2860.4045908529124</v>
      </c>
    </row>
    <row r="6" spans="1:8" ht="15" customHeight="1" x14ac:dyDescent="0.35">
      <c r="A6" s="75" t="s">
        <v>33</v>
      </c>
      <c r="B6" s="78"/>
      <c r="C6" s="11" t="s">
        <v>33</v>
      </c>
      <c r="D6" s="7">
        <f>INDEX('[7]Analysis I'!$C$10:$C$37,MATCH($A6,'[7]Analysis I'!$B$10:$B$37,0))*1000</f>
        <v>633.22848000000135</v>
      </c>
      <c r="E6" s="7">
        <f>INDEX('[7]Analysis I'!$D$10:$D$37,MATCH($A6,'[7]Analysis I'!$B$10:$B$37,0))*1000</f>
        <v>1753.9328007779943</v>
      </c>
      <c r="F6" s="7">
        <f>INDEX('[7]Analysis I'!$E$10:$E$37,MATCH($A6,'[7]Analysis I'!$B$10:$B$37,0))*1000</f>
        <v>639.92896385601966</v>
      </c>
      <c r="G6" s="7">
        <f>INDEX('[7]Analysis I'!$F$10:$F$37,MATCH($A6,'[7]Analysis I'!$B$10:$B$37,0))*1000</f>
        <v>-164.60408607866017</v>
      </c>
      <c r="H6" s="8">
        <f>INDEX('[7]Analysis I'!$G$10:$G$37,MATCH($A6,'[7]Analysis I'!$B$10:$B$37,0))*1000</f>
        <v>2862.4861585553554</v>
      </c>
    </row>
    <row r="7" spans="1:8" ht="15" customHeight="1" x14ac:dyDescent="0.35">
      <c r="A7" s="75" t="s">
        <v>28</v>
      </c>
      <c r="B7" s="78"/>
      <c r="C7" s="11" t="s">
        <v>28</v>
      </c>
      <c r="D7" s="7">
        <f>INDEX('[7]Analysis I'!$C$10:$C$37,MATCH($A7,'[7]Analysis I'!$B$10:$B$37,0))*1000</f>
        <v>13901.644500000111</v>
      </c>
      <c r="E7" s="7">
        <f>INDEX('[7]Analysis I'!$D$10:$D$37,MATCH($A7,'[7]Analysis I'!$B$10:$B$37,0))*1000</f>
        <v>35739.345681156403</v>
      </c>
      <c r="F7" s="7">
        <f>INDEX('[7]Analysis I'!$E$10:$E$37,MATCH($A7,'[7]Analysis I'!$B$10:$B$37,0))*1000</f>
        <v>14048.744239645996</v>
      </c>
      <c r="G7" s="7">
        <f>INDEX('[7]Analysis I'!$F$10:$F$37,MATCH($A7,'[7]Analysis I'!$B$10:$B$37,0))*1000</f>
        <v>4422.0648773674793</v>
      </c>
      <c r="H7" s="8">
        <f>INDEX('[7]Analysis I'!$G$10:$G$37,MATCH($A7,'[7]Analysis I'!$B$10:$B$37,0))*1000</f>
        <v>68111.799298169979</v>
      </c>
    </row>
    <row r="8" spans="1:8" ht="15" customHeight="1" x14ac:dyDescent="0.35">
      <c r="A8" s="75" t="s">
        <v>30</v>
      </c>
      <c r="B8" s="78"/>
      <c r="C8" s="11" t="s">
        <v>30</v>
      </c>
      <c r="D8" s="7">
        <f>INDEX('[7]Analysis I'!$C$10:$C$37,MATCH($A8,'[7]Analysis I'!$B$10:$B$37,0))*1000</f>
        <v>2035.1647900000316</v>
      </c>
      <c r="E8" s="7">
        <f>INDEX('[7]Analysis I'!$D$10:$D$37,MATCH($A8,'[7]Analysis I'!$B$10:$B$37,0))*1000</f>
        <v>5777.534912750988</v>
      </c>
      <c r="F8" s="7">
        <f>INDEX('[7]Analysis I'!$E$10:$E$37,MATCH($A8,'[7]Analysis I'!$B$10:$B$37,0))*1000</f>
        <v>2056.6998113239815</v>
      </c>
      <c r="G8" s="7">
        <f>INDEX('[7]Analysis I'!$F$10:$F$37,MATCH($A8,'[7]Analysis I'!$B$10:$B$37,0))*1000</f>
        <v>87.502297386580437</v>
      </c>
      <c r="H8" s="8">
        <f>INDEX('[7]Analysis I'!$G$10:$G$37,MATCH($A8,'[7]Analysis I'!$B$10:$B$37,0))*1000</f>
        <v>9956.901811461581</v>
      </c>
    </row>
    <row r="9" spans="1:8" ht="15" customHeight="1" x14ac:dyDescent="0.35">
      <c r="A9" s="75" t="s">
        <v>32</v>
      </c>
      <c r="B9" s="79"/>
      <c r="C9" s="11" t="s">
        <v>32</v>
      </c>
      <c r="D9" s="7">
        <f>INDEX('[7]Analysis I'!$C$10:$C$37,MATCH($A9,'[7]Analysis I'!$B$10:$B$37,0))*1000</f>
        <v>1435.6874100000002</v>
      </c>
      <c r="E9" s="7">
        <f>INDEX('[7]Analysis I'!$D$10:$D$37,MATCH($A9,'[7]Analysis I'!$B$10:$B$37,0))*1000</f>
        <v>1747.5243203969997</v>
      </c>
      <c r="F9" s="7">
        <f>INDEX('[7]Analysis I'!$E$10:$E$37,MATCH($A9,'[7]Analysis I'!$B$10:$B$37,0))*1000</f>
        <v>1450.8790834904189</v>
      </c>
      <c r="G9" s="7">
        <f>INDEX('[7]Analysis I'!$F$10:$F$37,MATCH($A9,'[7]Analysis I'!$B$10:$B$37,0))*1000</f>
        <v>238.88547363549566</v>
      </c>
      <c r="H9" s="8">
        <f>INDEX('[7]Analysis I'!$G$10:$G$37,MATCH($A9,'[7]Analysis I'!$B$10:$B$37,0))*1000</f>
        <v>4872.9762875229144</v>
      </c>
    </row>
    <row r="10" spans="1:8" ht="15" customHeight="1" x14ac:dyDescent="0.35">
      <c r="A10" s="75" t="s">
        <v>120</v>
      </c>
      <c r="B10" s="77" t="s">
        <v>121</v>
      </c>
      <c r="C10" s="11" t="s">
        <v>122</v>
      </c>
      <c r="D10" s="7">
        <f>INDEX('[7]Analysis I'!$C$10:$C$37,MATCH($A10,'[7]Analysis I'!$B$10:$B$37,0))*1000</f>
        <v>112.63752230549944</v>
      </c>
      <c r="E10" s="7">
        <f>INDEX('[7]Analysis I'!$D$10:$D$37,MATCH($A10,'[7]Analysis I'!$B$10:$B$37,0))*1000</f>
        <v>78.271998742631041</v>
      </c>
      <c r="F10" s="7">
        <f>INDEX('[7]Analysis I'!$E$10:$E$37,MATCH($A10,'[7]Analysis I'!$B$10:$B$37,0))*1000</f>
        <v>113.8293921023063</v>
      </c>
      <c r="G10" s="7">
        <f>INDEX('[7]Analysis I'!$F$10:$F$37,MATCH($A10,'[7]Analysis I'!$B$10:$B$37,0))*1000</f>
        <v>-77.087900485310541</v>
      </c>
      <c r="H10" s="8">
        <f>INDEX('[7]Analysis I'!$G$10:$G$37,MATCH($A10,'[7]Analysis I'!$B$10:$B$37,0))*1000</f>
        <v>227.65101266512622</v>
      </c>
    </row>
    <row r="11" spans="1:8" x14ac:dyDescent="0.35">
      <c r="A11" s="75" t="s">
        <v>123</v>
      </c>
      <c r="B11" s="78"/>
      <c r="C11" s="11" t="s">
        <v>124</v>
      </c>
      <c r="D11" s="7">
        <f>INDEX('[7]Analysis I'!$C$10:$C$37,MATCH($A11,'[7]Analysis I'!$B$10:$B$37,0))*1000</f>
        <v>0</v>
      </c>
      <c r="E11" s="7">
        <f>INDEX('[7]Analysis I'!$D$10:$D$37,MATCH($A11,'[7]Analysis I'!$B$10:$B$37,0))*1000</f>
        <v>0</v>
      </c>
      <c r="F11" s="7">
        <f>INDEX('[7]Analysis I'!$E$10:$E$37,MATCH($A11,'[7]Analysis I'!$B$10:$B$37,0))*1000</f>
        <v>0</v>
      </c>
      <c r="G11" s="7">
        <f>INDEX('[7]Analysis I'!$F$10:$F$37,MATCH($A11,'[7]Analysis I'!$B$10:$B$37,0))*1000</f>
        <v>0</v>
      </c>
      <c r="H11" s="8">
        <f>INDEX('[7]Analysis I'!$G$10:$G$37,MATCH($A11,'[7]Analysis I'!$B$10:$B$37,0))*1000</f>
        <v>0</v>
      </c>
    </row>
    <row r="12" spans="1:8" x14ac:dyDescent="0.35">
      <c r="A12" s="75" t="s">
        <v>125</v>
      </c>
      <c r="B12" s="78"/>
      <c r="C12" s="11" t="s">
        <v>126</v>
      </c>
      <c r="D12" s="7">
        <f>INDEX('[7]Analysis I'!$C$10:$C$37,MATCH($A12,'[7]Analysis I'!$B$10:$B$37,0))*1000</f>
        <v>516.83684450950136</v>
      </c>
      <c r="E12" s="7">
        <f>INDEX('[7]Analysis I'!$D$10:$D$37,MATCH($A12,'[7]Analysis I'!$B$10:$B$37,0))*1000</f>
        <v>485.03423143948436</v>
      </c>
      <c r="F12" s="7">
        <f>INDEX('[7]Analysis I'!$E$10:$E$37,MATCH($A12,'[7]Analysis I'!$B$10:$B$37,0))*1000</f>
        <v>522.30573455821082</v>
      </c>
      <c r="G12" s="7">
        <f>INDEX('[7]Analysis I'!$F$10:$F$37,MATCH($A12,'[7]Analysis I'!$B$10:$B$37,0))*1000</f>
        <v>-160.20283368561638</v>
      </c>
      <c r="H12" s="8">
        <f>INDEX('[7]Analysis I'!$G$10:$G$37,MATCH($A12,'[7]Analysis I'!$B$10:$B$37,0))*1000</f>
        <v>1363.9739768215802</v>
      </c>
    </row>
    <row r="13" spans="1:8" x14ac:dyDescent="0.35">
      <c r="A13" s="75" t="s">
        <v>176</v>
      </c>
      <c r="B13" s="78"/>
      <c r="C13" s="11" t="s">
        <v>177</v>
      </c>
      <c r="D13" s="7">
        <f>INDEX('[7]Analysis I'!$C$10:$C$37,MATCH($A13,'[7]Analysis I'!$B$10:$B$37,0))*1000</f>
        <v>27.169903901000009</v>
      </c>
      <c r="E13" s="7">
        <f>INDEX('[7]Analysis I'!$D$10:$D$37,MATCH($A13,'[7]Analysis I'!$B$10:$B$37,0))*1000</f>
        <v>23.268861460487791</v>
      </c>
      <c r="F13" s="7">
        <f>INDEX('[7]Analysis I'!$E$10:$E$37,MATCH($A13,'[7]Analysis I'!$B$10:$B$37,0))*1000</f>
        <v>27.457401239177571</v>
      </c>
      <c r="G13" s="7">
        <f>INDEX('[7]Analysis I'!$F$10:$F$37,MATCH($A13,'[7]Analysis I'!$B$10:$B$37,0))*1000</f>
        <v>-10.715721429199196</v>
      </c>
      <c r="H13" s="8">
        <f>INDEX('[7]Analysis I'!$G$10:$G$37,MATCH($A13,'[7]Analysis I'!$B$10:$B$37,0))*1000</f>
        <v>67.180445171466161</v>
      </c>
    </row>
    <row r="14" spans="1:8" x14ac:dyDescent="0.35">
      <c r="A14" s="75" t="s">
        <v>183</v>
      </c>
      <c r="B14" s="78"/>
      <c r="C14" s="11" t="s">
        <v>135</v>
      </c>
      <c r="D14" s="7">
        <f>INDEX('[7]Analysis I'!$C$10:$C$37,MATCH($A14,'[7]Analysis I'!$B$10:$B$37,0))*1000</f>
        <v>280.99239999999924</v>
      </c>
      <c r="E14" s="7">
        <f>INDEX('[7]Analysis I'!$D$10:$D$37,MATCH($A14,'[7]Analysis I'!$B$10:$B$37,0))*1000</f>
        <v>124.00301545849979</v>
      </c>
      <c r="F14" s="7">
        <f>INDEX('[7]Analysis I'!$E$10:$E$37,MATCH($A14,'[7]Analysis I'!$B$10:$B$37,0))*1000</f>
        <v>283.96571073906119</v>
      </c>
      <c r="G14" s="7">
        <f>INDEX('[7]Analysis I'!$F$10:$F$37,MATCH($A14,'[7]Analysis I'!$B$10:$B$37,0))*1000</f>
        <v>-135.13404898836117</v>
      </c>
      <c r="H14" s="8">
        <f>INDEX('[7]Analysis I'!$G$10:$G$37,MATCH($A14,'[7]Analysis I'!$B$10:$B$37,0))*1000</f>
        <v>553.82707720919916</v>
      </c>
    </row>
    <row r="15" spans="1:8" x14ac:dyDescent="0.35">
      <c r="A15" s="75" t="s">
        <v>127</v>
      </c>
      <c r="B15" s="78"/>
      <c r="C15" s="11" t="s">
        <v>128</v>
      </c>
      <c r="D15" s="7">
        <f>INDEX('[7]Analysis I'!$C$10:$C$37,MATCH($A15,'[7]Analysis I'!$B$10:$B$37,0))*1000</f>
        <v>26.460578794999972</v>
      </c>
      <c r="E15" s="7">
        <f>INDEX('[7]Analysis I'!$D$10:$D$37,MATCH($A15,'[7]Analysis I'!$B$10:$B$37,0))*1000</f>
        <v>7.6959773410000043</v>
      </c>
      <c r="F15" s="7">
        <f>INDEX('[7]Analysis I'!$E$10:$E$37,MATCH($A15,'[7]Analysis I'!$B$10:$B$37,0))*1000</f>
        <v>26.740570435674126</v>
      </c>
      <c r="G15" s="7">
        <f>INDEX('[7]Analysis I'!$F$10:$F$37,MATCH($A15,'[7]Analysis I'!$B$10:$B$37,0))*1000</f>
        <v>-6.3842157217222137</v>
      </c>
      <c r="H15" s="8">
        <f>INDEX('[7]Analysis I'!$G$10:$G$37,MATCH($A15,'[7]Analysis I'!$B$10:$B$37,0))*1000</f>
        <v>54.512910849951886</v>
      </c>
    </row>
    <row r="16" spans="1:8" x14ac:dyDescent="0.35">
      <c r="A16" s="75" t="s">
        <v>129</v>
      </c>
      <c r="B16" s="78"/>
      <c r="C16" s="11" t="s">
        <v>130</v>
      </c>
      <c r="D16" s="7">
        <f>INDEX('[7]Analysis I'!$C$10:$C$37,MATCH($A16,'[7]Analysis I'!$B$10:$B$37,0))*1000</f>
        <v>163.92716311700019</v>
      </c>
      <c r="E16" s="7">
        <f>INDEX('[7]Analysis I'!$D$10:$D$37,MATCH($A16,'[7]Analysis I'!$B$10:$B$37,0))*1000</f>
        <v>73.910225324545792</v>
      </c>
      <c r="F16" s="7">
        <f>INDEX('[7]Analysis I'!$E$10:$E$37,MATCH($A16,'[7]Analysis I'!$B$10:$B$37,0))*1000</f>
        <v>165.66175236040942</v>
      </c>
      <c r="G16" s="7">
        <f>INDEX('[7]Analysis I'!$F$10:$F$37,MATCH($A16,'[7]Analysis I'!$B$10:$B$37,0))*1000</f>
        <v>-25.047435593232226</v>
      </c>
      <c r="H16" s="8">
        <f>INDEX('[7]Analysis I'!$G$10:$G$37,MATCH($A16,'[7]Analysis I'!$B$10:$B$37,0))*1000</f>
        <v>378.45170520872318</v>
      </c>
    </row>
    <row r="17" spans="1:8" x14ac:dyDescent="0.35">
      <c r="A17" s="75" t="s">
        <v>131</v>
      </c>
      <c r="B17" s="78"/>
      <c r="C17" s="11" t="s">
        <v>132</v>
      </c>
      <c r="D17" s="7">
        <f>INDEX('[7]Analysis I'!$C$10:$C$37,MATCH($A17,'[7]Analysis I'!$B$10:$B$37,0))*1000</f>
        <v>940.10748051000962</v>
      </c>
      <c r="E17" s="7">
        <f>INDEX('[7]Analysis I'!$D$10:$D$37,MATCH($A17,'[7]Analysis I'!$B$10:$B$37,0))*1000</f>
        <v>375.44593309778071</v>
      </c>
      <c r="F17" s="7">
        <f>INDEX('[7]Analysis I'!$E$10:$E$37,MATCH($A17,'[7]Analysis I'!$B$10:$B$37,0))*1000</f>
        <v>950.05519321566601</v>
      </c>
      <c r="G17" s="7">
        <f>INDEX('[7]Analysis I'!$F$10:$F$37,MATCH($A17,'[7]Analysis I'!$B$10:$B$37,0))*1000</f>
        <v>123.64678321869664</v>
      </c>
      <c r="H17" s="8">
        <f>INDEX('[7]Analysis I'!$G$10:$G$37,MATCH($A17,'[7]Analysis I'!$B$10:$B$37,0))*1000</f>
        <v>2389.2553900421526</v>
      </c>
    </row>
    <row r="18" spans="1:8" x14ac:dyDescent="0.35">
      <c r="A18" s="75" t="s">
        <v>133</v>
      </c>
      <c r="B18" s="78"/>
      <c r="C18" s="11" t="s">
        <v>134</v>
      </c>
      <c r="D18" s="7">
        <f>INDEX('[7]Analysis I'!$C$10:$C$37,MATCH($A18,'[7]Analysis I'!$B$10:$B$37,0))*1000</f>
        <v>216.19978536100047</v>
      </c>
      <c r="E18" s="7">
        <f>INDEX('[7]Analysis I'!$D$10:$D$37,MATCH($A18,'[7]Analysis I'!$B$10:$B$37,0))*1000</f>
        <v>130.0310429823316</v>
      </c>
      <c r="F18" s="7">
        <f>INDEX('[7]Analysis I'!$E$10:$E$37,MATCH($A18,'[7]Analysis I'!$B$10:$B$37,0))*1000</f>
        <v>218.48749543286272</v>
      </c>
      <c r="G18" s="7">
        <f>INDEX('[7]Analysis I'!$F$10:$F$37,MATCH($A18,'[7]Analysis I'!$B$10:$B$37,0))*1000</f>
        <v>18.602909790240012</v>
      </c>
      <c r="H18" s="8">
        <f>INDEX('[7]Analysis I'!$G$10:$G$37,MATCH($A18,'[7]Analysis I'!$B$10:$B$37,0))*1000</f>
        <v>583.32123356643478</v>
      </c>
    </row>
    <row r="19" spans="1:8" x14ac:dyDescent="0.35">
      <c r="A19" s="75" t="s">
        <v>136</v>
      </c>
      <c r="B19" s="78"/>
      <c r="C19" s="11" t="s">
        <v>137</v>
      </c>
      <c r="D19" s="7">
        <f>INDEX('[7]Analysis I'!$C$10:$C$37,MATCH($A19,'[7]Analysis I'!$B$10:$B$37,0))*1000</f>
        <v>150.10681000000108</v>
      </c>
      <c r="E19" s="7">
        <f>INDEX('[7]Analysis I'!$D$10:$D$37,MATCH($A19,'[7]Analysis I'!$B$10:$B$37,0))*1000</f>
        <v>70.155010277500139</v>
      </c>
      <c r="F19" s="7">
        <f>INDEX('[7]Analysis I'!$E$10:$E$37,MATCH($A19,'[7]Analysis I'!$B$10:$B$37,0))*1000</f>
        <v>151.6951596855418</v>
      </c>
      <c r="G19" s="7">
        <f>INDEX('[7]Analysis I'!$F$10:$F$37,MATCH($A19,'[7]Analysis I'!$B$10:$B$37,0))*1000</f>
        <v>-10.289039336527386</v>
      </c>
      <c r="H19" s="8">
        <f>INDEX('[7]Analysis I'!$G$10:$G$37,MATCH($A19,'[7]Analysis I'!$B$10:$B$37,0))*1000</f>
        <v>361.66794062651564</v>
      </c>
    </row>
    <row r="20" spans="1:8" x14ac:dyDescent="0.35">
      <c r="A20" s="75" t="s">
        <v>138</v>
      </c>
      <c r="B20" s="78"/>
      <c r="C20" s="11" t="s">
        <v>139</v>
      </c>
      <c r="D20" s="7">
        <f>INDEX('[7]Analysis I'!$C$10:$C$37,MATCH($A20,'[7]Analysis I'!$B$10:$B$37,0))*1000</f>
        <v>48.398335959999983</v>
      </c>
      <c r="E20" s="7">
        <f>INDEX('[7]Analysis I'!$D$10:$D$37,MATCH($A20,'[7]Analysis I'!$B$10:$B$37,0))*1000</f>
        <v>22.511394937901994</v>
      </c>
      <c r="F20" s="7">
        <f>INDEX('[7]Analysis I'!$E$10:$E$37,MATCH($A20,'[7]Analysis I'!$B$10:$B$37,0))*1000</f>
        <v>48.910461170726663</v>
      </c>
      <c r="G20" s="7">
        <f>INDEX('[7]Analysis I'!$F$10:$F$37,MATCH($A20,'[7]Analysis I'!$B$10:$B$37,0))*1000</f>
        <v>7.8658284514063217</v>
      </c>
      <c r="H20" s="8">
        <f>INDEX('[7]Analysis I'!$G$10:$G$37,MATCH($A20,'[7]Analysis I'!$B$10:$B$37,0))*1000</f>
        <v>127.68602052003497</v>
      </c>
    </row>
    <row r="21" spans="1:8" x14ac:dyDescent="0.35">
      <c r="A21" s="75" t="s">
        <v>140</v>
      </c>
      <c r="B21" s="78"/>
      <c r="C21" s="11" t="s">
        <v>141</v>
      </c>
      <c r="D21" s="7">
        <f>INDEX('[7]Analysis I'!$C$10:$C$37,MATCH($A21,'[7]Analysis I'!$B$10:$B$37,0))*1000</f>
        <v>104.15545458649996</v>
      </c>
      <c r="E21" s="7">
        <f>INDEX('[7]Analysis I'!$D$10:$D$37,MATCH($A21,'[7]Analysis I'!$B$10:$B$37,0))*1000</f>
        <v>106.93528443394236</v>
      </c>
      <c r="F21" s="7">
        <f>INDEX('[7]Analysis I'!$E$10:$E$37,MATCH($A21,'[7]Analysis I'!$B$10:$B$37,0))*1000</f>
        <v>105.25757169590904</v>
      </c>
      <c r="G21" s="7">
        <f>INDEX('[7]Analysis I'!$F$10:$F$37,MATCH($A21,'[7]Analysis I'!$B$10:$B$37,0))*1000</f>
        <v>-59.053926948355965</v>
      </c>
      <c r="H21" s="8">
        <f>INDEX('[7]Analysis I'!$G$10:$G$37,MATCH($A21,'[7]Analysis I'!$B$10:$B$37,0))*1000</f>
        <v>257.29438376799533</v>
      </c>
    </row>
    <row r="22" spans="1:8" x14ac:dyDescent="0.35">
      <c r="A22" s="75" t="s">
        <v>142</v>
      </c>
      <c r="B22" s="78"/>
      <c r="C22" s="11" t="s">
        <v>143</v>
      </c>
      <c r="D22" s="7">
        <f>INDEX('[7]Analysis I'!$C$10:$C$37,MATCH($A22,'[7]Analysis I'!$B$10:$B$37,0))*1000</f>
        <v>105.45944959200045</v>
      </c>
      <c r="E22" s="7">
        <f>INDEX('[7]Analysis I'!$D$10:$D$37,MATCH($A22,'[7]Analysis I'!$B$10:$B$37,0))*1000</f>
        <v>82.448082089322284</v>
      </c>
      <c r="F22" s="7">
        <f>INDEX('[7]Analysis I'!$E$10:$E$37,MATCH($A22,'[7]Analysis I'!$B$10:$B$37,0))*1000</f>
        <v>106.5753648765685</v>
      </c>
      <c r="G22" s="7">
        <f>INDEX('[7]Analysis I'!$F$10:$F$37,MATCH($A22,'[7]Analysis I'!$B$10:$B$37,0))*1000</f>
        <v>-69.903959752541184</v>
      </c>
      <c r="H22" s="8">
        <f>INDEX('[7]Analysis I'!$G$10:$G$37,MATCH($A22,'[7]Analysis I'!$B$10:$B$37,0))*1000</f>
        <v>224.57893680535005</v>
      </c>
    </row>
    <row r="23" spans="1:8" x14ac:dyDescent="0.35">
      <c r="A23" s="75" t="s">
        <v>144</v>
      </c>
      <c r="B23" s="78"/>
      <c r="C23" s="11" t="s">
        <v>145</v>
      </c>
      <c r="D23" s="7">
        <f>INDEX('[7]Analysis I'!$C$10:$C$37,MATCH($A23,'[7]Analysis I'!$B$10:$B$37,0))*1000</f>
        <v>1.5423571275000001</v>
      </c>
      <c r="E23" s="7">
        <f>INDEX('[7]Analysis I'!$D$10:$D$37,MATCH($A23,'[7]Analysis I'!$B$10:$B$37,0))*1000</f>
        <v>1.2447064190926749</v>
      </c>
      <c r="F23" s="7">
        <f>INDEX('[7]Analysis I'!$E$10:$E$37,MATCH($A23,'[7]Analysis I'!$B$10:$B$37,0))*1000</f>
        <v>1.5586775226803127</v>
      </c>
      <c r="G23" s="7">
        <f>INDEX('[7]Analysis I'!$F$10:$F$37,MATCH($A23,'[7]Analysis I'!$B$10:$B$37,0))*1000</f>
        <v>-1.2223117563250714</v>
      </c>
      <c r="H23" s="8">
        <f>INDEX('[7]Analysis I'!$G$10:$G$37,MATCH($A23,'[7]Analysis I'!$B$10:$B$37,0))*1000</f>
        <v>3.1234293129479163</v>
      </c>
    </row>
    <row r="24" spans="1:8" x14ac:dyDescent="0.35">
      <c r="A24" s="75" t="s">
        <v>146</v>
      </c>
      <c r="B24" s="78"/>
      <c r="C24" s="11" t="s">
        <v>147</v>
      </c>
      <c r="D24" s="7">
        <f>INDEX('[7]Analysis I'!$C$10:$C$37,MATCH($A24,'[7]Analysis I'!$B$10:$B$37,0))*1000</f>
        <v>268.06086572349739</v>
      </c>
      <c r="E24" s="7">
        <f>INDEX('[7]Analysis I'!$D$10:$D$37,MATCH($A24,'[7]Analysis I'!$B$10:$B$37,0))*1000</f>
        <v>115.91979351706033</v>
      </c>
      <c r="F24" s="7">
        <f>INDEX('[7]Analysis I'!$E$10:$E$37,MATCH($A24,'[7]Analysis I'!$B$10:$B$37,0))*1000</f>
        <v>270.89734190853989</v>
      </c>
      <c r="G24" s="7">
        <f>INDEX('[7]Analysis I'!$F$10:$F$37,MATCH($A24,'[7]Analysis I'!$B$10:$B$37,0))*1000</f>
        <v>45.881004849383565</v>
      </c>
      <c r="H24" s="8">
        <f>INDEX('[7]Analysis I'!$G$10:$G$37,MATCH($A24,'[7]Analysis I'!$B$10:$B$37,0))*1000</f>
        <v>700.75900599848114</v>
      </c>
    </row>
    <row r="25" spans="1:8" x14ac:dyDescent="0.35">
      <c r="A25" s="75" t="s">
        <v>148</v>
      </c>
      <c r="B25" s="78"/>
      <c r="C25" s="11" t="s">
        <v>149</v>
      </c>
      <c r="D25" s="7">
        <f>INDEX('[7]Analysis I'!$C$10:$C$37,MATCH($A25,'[7]Analysis I'!$B$10:$B$37,0))*1000</f>
        <v>514.36084688749918</v>
      </c>
      <c r="E25" s="7">
        <f>INDEX('[7]Analysis I'!$D$10:$D$37,MATCH($A25,'[7]Analysis I'!$B$10:$B$37,0))*1000</f>
        <v>305.54727220345046</v>
      </c>
      <c r="F25" s="7">
        <f>INDEX('[7]Analysis I'!$E$10:$E$37,MATCH($A25,'[7]Analysis I'!$B$10:$B$37,0))*1000</f>
        <v>519.80353725849716</v>
      </c>
      <c r="G25" s="7">
        <f>INDEX('[7]Analysis I'!$F$10:$F$37,MATCH($A25,'[7]Analysis I'!$B$10:$B$37,0))*1000</f>
        <v>87.8253680390916</v>
      </c>
      <c r="H25" s="8">
        <f>INDEX('[7]Analysis I'!$G$10:$G$37,MATCH($A25,'[7]Analysis I'!$B$10:$B$37,0))*1000</f>
        <v>1427.5370243885384</v>
      </c>
    </row>
    <row r="26" spans="1:8" x14ac:dyDescent="0.35">
      <c r="A26" s="75" t="s">
        <v>150</v>
      </c>
      <c r="B26" s="78"/>
      <c r="C26" s="11" t="s">
        <v>151</v>
      </c>
      <c r="D26" s="7">
        <f>INDEX('[7]Analysis I'!$C$10:$C$37,MATCH($A26,'[7]Analysis I'!$B$10:$B$37,0))*1000</f>
        <v>140.79206234449927</v>
      </c>
      <c r="E26" s="7">
        <f>INDEX('[7]Analysis I'!$D$10:$D$37,MATCH($A26,'[7]Analysis I'!$B$10:$B$37,0))*1000</f>
        <v>104.24898239895629</v>
      </c>
      <c r="F26" s="7">
        <f>INDEX('[7]Analysis I'!$E$10:$E$37,MATCH($A26,'[7]Analysis I'!$B$10:$B$37,0))*1000</f>
        <v>142.28184837053976</v>
      </c>
      <c r="G26" s="7">
        <f>INDEX('[7]Analysis I'!$F$10:$F$37,MATCH($A26,'[7]Analysis I'!$B$10:$B$37,0))*1000</f>
        <v>-9.7289536143506243</v>
      </c>
      <c r="H26" s="8">
        <f>INDEX('[7]Analysis I'!$G$10:$G$37,MATCH($A26,'[7]Analysis I'!$B$10:$B$37,0))*1000</f>
        <v>377.5939394996447</v>
      </c>
    </row>
    <row r="27" spans="1:8" x14ac:dyDescent="0.35">
      <c r="A27" s="75" t="s">
        <v>152</v>
      </c>
      <c r="B27" s="78"/>
      <c r="C27" s="11" t="s">
        <v>153</v>
      </c>
      <c r="D27" s="7">
        <f>INDEX('[7]Analysis I'!$C$10:$C$37,MATCH($A27,'[7]Analysis I'!$B$10:$B$37,0))*1000</f>
        <v>163.45117638050013</v>
      </c>
      <c r="E27" s="7">
        <f>INDEX('[7]Analysis I'!$D$10:$D$37,MATCH($A27,'[7]Analysis I'!$B$10:$B$37,0))*1000</f>
        <v>69.625147880482487</v>
      </c>
      <c r="F27" s="7">
        <f>INDEX('[7]Analysis I'!$E$10:$E$37,MATCH($A27,'[7]Analysis I'!$B$10:$B$37,0))*1000</f>
        <v>165.1807289877751</v>
      </c>
      <c r="G27" s="7">
        <f>INDEX('[7]Analysis I'!$F$10:$F$37,MATCH($A27,'[7]Analysis I'!$B$10:$B$37,0))*1000</f>
        <v>-69.187586834340209</v>
      </c>
      <c r="H27" s="8">
        <f>INDEX('[7]Analysis I'!$G$10:$G$37,MATCH($A27,'[7]Analysis I'!$B$10:$B$37,0))*1000</f>
        <v>329.06946641441749</v>
      </c>
    </row>
    <row r="28" spans="1:8" x14ac:dyDescent="0.35">
      <c r="A28" s="75" t="s">
        <v>154</v>
      </c>
      <c r="B28" s="78"/>
      <c r="C28" s="11" t="s">
        <v>155</v>
      </c>
      <c r="D28" s="7">
        <f>INDEX('[7]Analysis I'!$C$10:$C$37,MATCH($A28,'[7]Analysis I'!$B$10:$B$37,0))*1000</f>
        <v>2.3359754990000003</v>
      </c>
      <c r="E28" s="7">
        <f>INDEX('[7]Analysis I'!$D$10:$D$37,MATCH($A28,'[7]Analysis I'!$B$10:$B$37,0))*1000</f>
        <v>0.55878574132699987</v>
      </c>
      <c r="F28" s="7">
        <f>INDEX('[7]Analysis I'!$E$10:$E$37,MATCH($A28,'[7]Analysis I'!$B$10:$B$37,0))*1000</f>
        <v>2.3606935377703095</v>
      </c>
      <c r="G28" s="7">
        <f>INDEX('[7]Analysis I'!$F$10:$F$37,MATCH($A28,'[7]Analysis I'!$B$10:$B$37,0))*1000</f>
        <v>-1.5535416118728329</v>
      </c>
      <c r="H28" s="8">
        <f>INDEX('[7]Analysis I'!$G$10:$G$37,MATCH($A28,'[7]Analysis I'!$B$10:$B$37,0))*1000</f>
        <v>3.7019131662244771</v>
      </c>
    </row>
    <row r="29" spans="1:8" x14ac:dyDescent="0.35">
      <c r="A29" s="75" t="s">
        <v>156</v>
      </c>
      <c r="B29" s="78"/>
      <c r="C29" s="11" t="s">
        <v>157</v>
      </c>
      <c r="D29" s="7">
        <f>INDEX('[7]Analysis I'!$C$10:$C$37,MATCH($A29,'[7]Analysis I'!$B$10:$B$37,0))*1000</f>
        <v>576.13608135350046</v>
      </c>
      <c r="E29" s="7">
        <f>INDEX('[7]Analysis I'!$D$10:$D$37,MATCH($A29,'[7]Analysis I'!$B$10:$B$37,0))*1000</f>
        <v>329.78542032949088</v>
      </c>
      <c r="F29" s="7">
        <f>INDEX('[7]Analysis I'!$E$10:$E$37,MATCH($A29,'[7]Analysis I'!$B$10:$B$37,0))*1000</f>
        <v>582.23244409444806</v>
      </c>
      <c r="G29" s="7">
        <f>INDEX('[7]Analysis I'!$F$10:$F$37,MATCH($A29,'[7]Analysis I'!$B$10:$B$37,0))*1000</f>
        <v>64.129284782108385</v>
      </c>
      <c r="H29" s="8">
        <f>INDEX('[7]Analysis I'!$G$10:$G$37,MATCH($A29,'[7]Analysis I'!$B$10:$B$37,0))*1000</f>
        <v>1552.283230559548</v>
      </c>
    </row>
    <row r="30" spans="1:8" x14ac:dyDescent="0.35">
      <c r="A30" s="75" t="s">
        <v>158</v>
      </c>
      <c r="B30" s="79"/>
      <c r="C30" s="11" t="s">
        <v>159</v>
      </c>
      <c r="D30" s="7">
        <f>INDEX('[7]Analysis I'!$C$10:$C$37,MATCH($A30,'[7]Analysis I'!$B$10:$B$37,0))*1000</f>
        <v>123.75201205949944</v>
      </c>
      <c r="E30" s="7">
        <f>INDEX('[7]Analysis I'!$D$10:$D$37,MATCH($A30,'[7]Analysis I'!$B$10:$B$37,0))*1000</f>
        <v>68.647434044811675</v>
      </c>
      <c r="F30" s="7">
        <f>INDEX('[7]Analysis I'!$E$10:$E$37,MATCH($A30,'[7]Analysis I'!$B$10:$B$37,0))*1000</f>
        <v>125.06148942058476</v>
      </c>
      <c r="G30" s="7">
        <f>INDEX('[7]Analysis I'!$F$10:$F$37,MATCH($A30,'[7]Analysis I'!$B$10:$B$37,0))*1000</f>
        <v>-57.144241695795138</v>
      </c>
      <c r="H30" s="8">
        <f>INDEX('[7]Analysis I'!$G$10:$G$37,MATCH($A30,'[7]Analysis I'!$B$10:$B$37,0))*1000</f>
        <v>260.3166938291007</v>
      </c>
    </row>
    <row r="31" spans="1:8" x14ac:dyDescent="0.35">
      <c r="C31" s="5" t="s">
        <v>13</v>
      </c>
      <c r="D31" s="9">
        <f>SUM(D3:D30)</f>
        <v>64095.997206013162</v>
      </c>
      <c r="E31" s="9">
        <f t="shared" ref="E31:H31" si="0">SUM(E3:E30)</f>
        <v>78539.745577517708</v>
      </c>
      <c r="F31" s="9">
        <f t="shared" si="0"/>
        <v>74543.00820368377</v>
      </c>
      <c r="G31" s="9">
        <f t="shared" si="0"/>
        <v>11190.133506662967</v>
      </c>
      <c r="H31" s="9">
        <f t="shared" si="0"/>
        <v>228368.88449387753</v>
      </c>
    </row>
  </sheetData>
  <mergeCells count="2">
    <mergeCell ref="B3:B9"/>
    <mergeCell ref="B10:B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6438B-F6A8-4077-AD6A-39834E81F674}">
  <dimension ref="A1:P63"/>
  <sheetViews>
    <sheetView topLeftCell="A54" workbookViewId="0">
      <selection activeCell="C2" sqref="C2:N63"/>
    </sheetView>
  </sheetViews>
  <sheetFormatPr defaultColWidth="9.1796875" defaultRowHeight="14.5" x14ac:dyDescent="0.35"/>
  <cols>
    <col min="1" max="1" width="9.1796875" style="4"/>
    <col min="2" max="2" width="9.1796875" style="75"/>
    <col min="3" max="3" width="38.7265625" style="4" customWidth="1"/>
    <col min="4" max="4" width="9.81640625" style="4" customWidth="1"/>
    <col min="5" max="6" width="9" style="4" customWidth="1"/>
    <col min="7" max="7" width="3.26953125" style="4" customWidth="1"/>
    <col min="8" max="8" width="10.453125" style="4" bestFit="1" customWidth="1"/>
    <col min="9" max="9" width="9.7265625" style="4" customWidth="1"/>
    <col min="10" max="10" width="9" style="4" customWidth="1"/>
    <col min="11" max="11" width="11.81640625" style="4" customWidth="1"/>
    <col min="12" max="12" width="3.26953125" style="4" customWidth="1"/>
    <col min="13" max="13" width="10.453125" style="4" customWidth="1"/>
    <col min="14" max="14" width="9" style="4" customWidth="1"/>
    <col min="15" max="16384" width="9.1796875" style="4"/>
  </cols>
  <sheetData>
    <row r="1" spans="1:16" ht="15" thickBot="1" x14ac:dyDescent="0.4"/>
    <row r="2" spans="1:16" ht="58.5" thickBot="1" x14ac:dyDescent="0.4">
      <c r="A2" s="41" t="s">
        <v>160</v>
      </c>
      <c r="B2" s="75" t="s">
        <v>161</v>
      </c>
      <c r="C2" s="69" t="s">
        <v>162</v>
      </c>
      <c r="D2" s="66" t="s">
        <v>163</v>
      </c>
      <c r="E2" s="21" t="s">
        <v>164</v>
      </c>
      <c r="F2" s="22" t="s">
        <v>165</v>
      </c>
      <c r="H2" s="29" t="s">
        <v>19</v>
      </c>
      <c r="I2" s="21" t="s">
        <v>20</v>
      </c>
      <c r="J2" s="21" t="s">
        <v>21</v>
      </c>
      <c r="K2" s="22" t="s">
        <v>41</v>
      </c>
      <c r="M2" s="29" t="s">
        <v>166</v>
      </c>
      <c r="N2" s="22" t="s">
        <v>167</v>
      </c>
    </row>
    <row r="3" spans="1:16" ht="15" customHeight="1" x14ac:dyDescent="0.35">
      <c r="A3" s="41" t="str" cm="1">
        <f t="array" ref="A3">INDEX('[8]Analysis I'!$B$9:$B$64,MATCH($P3,'[8]Analysis I'!$W$9:$W$64,0),0)</f>
        <v>VECT</v>
      </c>
      <c r="B3" s="75" t="str" cm="1">
        <f t="array" ref="B3">INDEX('[8]Analysis I'!$D$9:$D$64,MATCH($P3,'[8]Analysis I'!$W$9:$W$64,0),0)</f>
        <v>Lines Business</v>
      </c>
      <c r="C3" s="70" t="s">
        <v>47</v>
      </c>
      <c r="D3" s="67">
        <f>INDEX('[8]Analysis I'!AS$9:AS$69,MATCH('T2 Revenue by customer by type'!$C3,'[8]Analysis I'!$AQ$9:$AQ$69,0))</f>
        <v>179.89345119538811</v>
      </c>
      <c r="E3" s="64">
        <f>D3/$D$59</f>
        <v>0.22518621619056844</v>
      </c>
      <c r="F3" s="65">
        <f>E3</f>
        <v>0.22518621619056844</v>
      </c>
      <c r="H3" s="19">
        <f>INDEX('[8]Analysis I'!AW$9:AW$69,MATCH('T2 Revenue by customer by type'!$C3,'[8]Analysis I'!$AQ$9:$AQ$69,0))</f>
        <v>13.150265010000002</v>
      </c>
      <c r="I3" s="19">
        <f>INDEX('[8]Analysis I'!AX$9:AX$69,MATCH('T2 Revenue by customer by type'!$C3,'[8]Analysis I'!$AQ$9:$AQ$69,0))</f>
        <v>55.682669990997447</v>
      </c>
      <c r="J3" s="19">
        <f>INDEX('[8]Analysis I'!AY$9:AY$69,MATCH('T2 Revenue by customer by type'!$C3,'[8]Analysis I'!$AQ$9:$AQ$69,0))</f>
        <v>108.15525699319035</v>
      </c>
      <c r="K3" s="20">
        <f>INDEX('[8]Analysis I'!AZ$9:AZ$69,MATCH('T2 Revenue by customer by type'!$C3,'[8]Analysis I'!$AQ$9:$AQ$69,0))</f>
        <v>2.9052592012003275</v>
      </c>
      <c r="M3" s="31">
        <f>INDEX('[8]Benefit-based charges (Cust.)'!$BV$75:$BV$130,MATCH(A3,'[8]Benefit-based charges (Cust.)'!$B$75:$B$130,0))</f>
        <v>54.063263897081292</v>
      </c>
      <c r="N3" s="20">
        <f>I3-M3</f>
        <v>1.6194060939161545</v>
      </c>
      <c r="P3" s="4">
        <v>1</v>
      </c>
    </row>
    <row r="4" spans="1:16" ht="15" customHeight="1" x14ac:dyDescent="0.35">
      <c r="A4" s="41" t="str" cm="1">
        <f t="array" ref="A4">INDEX('[8]Analysis I'!$B$9:$B$64,MATCH($P4,'[8]Analysis I'!$W$9:$W$64,0),0)</f>
        <v>POCO</v>
      </c>
      <c r="B4" s="75" t="str" cm="1">
        <f t="array" ref="B4">INDEX('[8]Analysis I'!$D$9:$D$64,MATCH($P4,'[8]Analysis I'!$W$9:$W$64,0),0)</f>
        <v>Lines Business</v>
      </c>
      <c r="C4" s="71" t="s">
        <v>46</v>
      </c>
      <c r="D4" s="67">
        <f>INDEX('[8]Analysis I'!AS$9:AS$69,MATCH('T2 Revenue by customer by type'!$C4,'[8]Analysis I'!$AQ$9:$AQ$69,0))</f>
        <v>81.284164470194568</v>
      </c>
      <c r="E4" s="64">
        <f t="shared" ref="E4:E62" si="0">D4/$D$59</f>
        <v>0.10174952624247732</v>
      </c>
      <c r="F4" s="65">
        <f>F3+E4</f>
        <v>0.3269357424330458</v>
      </c>
      <c r="H4" s="32">
        <f>INDEX('[8]Analysis I'!AW$9:AW$69,MATCH('T2 Revenue by customer by type'!$C4,'[8]Analysis I'!$AQ$9:$AQ$69,0))</f>
        <v>16.020362289999998</v>
      </c>
      <c r="I4" s="12">
        <f>INDEX('[8]Analysis I'!AX$9:AX$69,MATCH('T2 Revenue by customer by type'!$C4,'[8]Analysis I'!$AQ$9:$AQ$69,0))</f>
        <v>10.922265349292585</v>
      </c>
      <c r="J4" s="12">
        <f>INDEX('[8]Analysis I'!AY$9:AY$69,MATCH('T2 Revenue by customer by type'!$C4,'[8]Analysis I'!$AQ$9:$AQ$69,0))</f>
        <v>53.207870681259656</v>
      </c>
      <c r="K4" s="13">
        <f>INDEX('[8]Analysis I'!AZ$9:AZ$69,MATCH('T2 Revenue by customer by type'!$C4,'[8]Analysis I'!$AQ$9:$AQ$69,0))</f>
        <v>1.1336661496423417</v>
      </c>
      <c r="M4" s="31">
        <f>INDEX('[8]Benefit-based charges (Cust.)'!$BV$75:$BV$130,MATCH(A4,'[8]Benefit-based charges (Cust.)'!$B$75:$B$130,0))</f>
        <v>10.091695120776119</v>
      </c>
      <c r="N4" s="13">
        <f t="shared" ref="N4:N58" si="1">I4-M4</f>
        <v>0.830570228516466</v>
      </c>
      <c r="P4" s="4">
        <v>2</v>
      </c>
    </row>
    <row r="5" spans="1:16" ht="15" customHeight="1" x14ac:dyDescent="0.35">
      <c r="A5" s="41" t="str" cm="1">
        <f t="array" ref="A5">INDEX('[8]Analysis I'!$B$9:$B$64,MATCH($P5,'[8]Analysis I'!$W$9:$W$64,0),0)</f>
        <v>MERI</v>
      </c>
      <c r="B5" s="75" t="str" cm="1">
        <f t="array" ref="B5">INDEX('[8]Analysis I'!$D$9:$D$64,MATCH($P5,'[8]Analysis I'!$W$9:$W$64,0),0)</f>
        <v>Generator</v>
      </c>
      <c r="C5" s="71" t="s">
        <v>45</v>
      </c>
      <c r="D5" s="67">
        <f>INDEX('[8]Analysis I'!AS$9:AS$69,MATCH('T2 Revenue by customer by type'!$C5,'[8]Analysis I'!$AQ$9:$AQ$69,0))</f>
        <v>66.626841485955993</v>
      </c>
      <c r="E5" s="64">
        <f t="shared" si="0"/>
        <v>8.3401848323291602E-2</v>
      </c>
      <c r="F5" s="65">
        <f t="shared" ref="F5:F62" si="2">F4+E5</f>
        <v>0.41033759075633741</v>
      </c>
      <c r="H5" s="32">
        <f>INDEX('[8]Analysis I'!AW$9:AW$69,MATCH('T2 Revenue by customer by type'!$C5,'[8]Analysis I'!$AQ$9:$AQ$69,0))</f>
        <v>16.616420209999998</v>
      </c>
      <c r="I5" s="12">
        <f>INDEX('[8]Analysis I'!AX$9:AX$69,MATCH('T2 Revenue by customer by type'!$C5,'[8]Analysis I'!$AQ$9:$AQ$69,0))</f>
        <v>47.766170595498465</v>
      </c>
      <c r="J5" s="12">
        <f>INDEX('[8]Analysis I'!AY$9:AY$69,MATCH('T2 Revenue by customer by type'!$C5,'[8]Analysis I'!$AQ$9:$AQ$69,0))</f>
        <v>1.3864867592820835</v>
      </c>
      <c r="K5" s="13">
        <f>INDEX('[8]Analysis I'!AZ$9:AZ$69,MATCH('T2 Revenue by customer by type'!$C5,'[8]Analysis I'!$AQ$9:$AQ$69,0))</f>
        <v>0.85776392117545219</v>
      </c>
      <c r="M5" s="32">
        <f>INDEX('[8]Benefit-based charges (Cust.)'!$BV$75:$BV$130,MATCH(A5,'[8]Benefit-based charges (Cust.)'!$B$75:$B$130,0))</f>
        <v>46.507757757225299</v>
      </c>
      <c r="N5" s="13">
        <f t="shared" si="1"/>
        <v>1.2584128382731663</v>
      </c>
      <c r="P5" s="4">
        <v>3</v>
      </c>
    </row>
    <row r="6" spans="1:16" ht="15" customHeight="1" x14ac:dyDescent="0.35">
      <c r="A6" s="41" t="str" cm="1">
        <f t="array" ref="A6">INDEX('[8]Analysis I'!$B$9:$B$64,MATCH($P6,'[8]Analysis I'!$W$9:$W$64,0),0)</f>
        <v>ORON</v>
      </c>
      <c r="B6" s="75" t="str" cm="1">
        <f t="array" ref="B6">INDEX('[8]Analysis I'!$D$9:$D$64,MATCH($P6,'[8]Analysis I'!$W$9:$W$64,0),0)</f>
        <v>Lines Business</v>
      </c>
      <c r="C6" s="71" t="s">
        <v>44</v>
      </c>
      <c r="D6" s="67">
        <f>INDEX('[8]Analysis I'!AS$9:AS$69,MATCH('T2 Revenue by customer by type'!$C6,'[8]Analysis I'!$AQ$9:$AQ$69,0))</f>
        <v>53.497210523027135</v>
      </c>
      <c r="E6" s="64">
        <f t="shared" si="0"/>
        <v>6.6966497859592924E-2</v>
      </c>
      <c r="F6" s="65">
        <f t="shared" si="2"/>
        <v>0.47730408861593032</v>
      </c>
      <c r="H6" s="32">
        <f>INDEX('[8]Analysis I'!AW$9:AW$69,MATCH('T2 Revenue by customer by type'!$C6,'[8]Analysis I'!$AQ$9:$AQ$69,0))</f>
        <v>4.1169687799999997</v>
      </c>
      <c r="I6" s="12">
        <f>INDEX('[8]Analysis I'!AX$9:AX$69,MATCH('T2 Revenue by customer by type'!$C6,'[8]Analysis I'!$AQ$9:$AQ$69,0))</f>
        <v>8.8527577235422985</v>
      </c>
      <c r="J6" s="12">
        <f>INDEX('[8]Analysis I'!AY$9:AY$69,MATCH('T2 Revenue by customer by type'!$C6,'[8]Analysis I'!$AQ$9:$AQ$69,0))</f>
        <v>39.663691466220214</v>
      </c>
      <c r="K6" s="13">
        <f>INDEX('[8]Analysis I'!AZ$9:AZ$69,MATCH('T2 Revenue by customer by type'!$C6,'[8]Analysis I'!$AQ$9:$AQ$69,0))</f>
        <v>0.8637925532646209</v>
      </c>
      <c r="M6" s="32">
        <f>INDEX('[8]Benefit-based charges (Cust.)'!$BV$75:$BV$130,MATCH(A6,'[8]Benefit-based charges (Cust.)'!$B$75:$B$130,0))</f>
        <v>8.5671687230273239</v>
      </c>
      <c r="N6" s="13">
        <f t="shared" si="1"/>
        <v>0.2855890005149746</v>
      </c>
      <c r="P6" s="4">
        <v>4</v>
      </c>
    </row>
    <row r="7" spans="1:16" ht="15" customHeight="1" x14ac:dyDescent="0.35">
      <c r="A7" s="41" t="str" cm="1">
        <f t="array" ref="A7">INDEX('[8]Analysis I'!$B$9:$B$64,MATCH($P7,'[8]Analysis I'!$W$9:$W$64,0),0)</f>
        <v>UNET</v>
      </c>
      <c r="B7" s="75" t="str" cm="1">
        <f t="array" ref="B7">INDEX('[8]Analysis I'!$D$9:$D$64,MATCH($P7,'[8]Analysis I'!$W$9:$W$64,0),0)</f>
        <v>Lines Business</v>
      </c>
      <c r="C7" s="71" t="s">
        <v>43</v>
      </c>
      <c r="D7" s="67">
        <f>INDEX('[8]Analysis I'!AS$9:AS$69,MATCH('T2 Revenue by customer by type'!$C7,'[8]Analysis I'!$AQ$9:$AQ$69,0))</f>
        <v>46.268079071300207</v>
      </c>
      <c r="E7" s="64">
        <f t="shared" si="0"/>
        <v>5.7917248166837278E-2</v>
      </c>
      <c r="F7" s="65">
        <f t="shared" si="2"/>
        <v>0.53522133678276762</v>
      </c>
      <c r="H7" s="32">
        <f>INDEX('[8]Analysis I'!AW$9:AW$69,MATCH('T2 Revenue by customer by type'!$C7,'[8]Analysis I'!$AQ$9:$AQ$69,0))</f>
        <v>8.17825107</v>
      </c>
      <c r="I7" s="12">
        <f>INDEX('[8]Analysis I'!AX$9:AX$69,MATCH('T2 Revenue by customer by type'!$C7,'[8]Analysis I'!$AQ$9:$AQ$69,0))</f>
        <v>7.6174405135855023</v>
      </c>
      <c r="J7" s="12">
        <f>INDEX('[8]Analysis I'!AY$9:AY$69,MATCH('T2 Revenue by customer by type'!$C7,'[8]Analysis I'!$AQ$9:$AQ$69,0))</f>
        <v>29.817214575999269</v>
      </c>
      <c r="K7" s="13">
        <f>INDEX('[8]Analysis I'!AZ$9:AZ$69,MATCH('T2 Revenue by customer by type'!$C7,'[8]Analysis I'!$AQ$9:$AQ$69,0))</f>
        <v>0.65517291171544045</v>
      </c>
      <c r="M7" s="32">
        <f>INDEX('[8]Benefit-based charges (Cust.)'!$BV$75:$BV$130,MATCH(A7,'[8]Benefit-based charges (Cust.)'!$B$75:$B$130,0))</f>
        <v>6.7651256922771337</v>
      </c>
      <c r="N7" s="13">
        <f t="shared" si="1"/>
        <v>0.85231482130836866</v>
      </c>
      <c r="P7" s="4">
        <v>5</v>
      </c>
    </row>
    <row r="8" spans="1:16" ht="15" customHeight="1" x14ac:dyDescent="0.35">
      <c r="A8" s="41" t="str" cm="1">
        <f t="array" ref="A8">INDEX('[8]Analysis I'!$B$9:$B$64,MATCH($P8,'[8]Analysis I'!$W$9:$W$64,0),0)</f>
        <v>NZAS</v>
      </c>
      <c r="B8" s="75" t="str" cm="1">
        <f t="array" ref="B8">INDEX('[8]Analysis I'!$D$9:$D$64,MATCH($P8,'[8]Analysis I'!$W$9:$W$64,0),0)</f>
        <v>Direct Connect</v>
      </c>
      <c r="C8" s="71" t="s">
        <v>42</v>
      </c>
      <c r="D8" s="67">
        <f>INDEX('[8]Analysis I'!AS$9:AS$69,MATCH('T2 Revenue by customer by type'!$C8,'[8]Analysis I'!$AQ$9:$AQ$69,0))</f>
        <v>44.704135439072374</v>
      </c>
      <c r="E8" s="64">
        <f t="shared" si="0"/>
        <v>5.5959541832690592E-2</v>
      </c>
      <c r="F8" s="65">
        <f t="shared" si="2"/>
        <v>0.59118087861545821</v>
      </c>
      <c r="H8" s="32">
        <f>INDEX('[8]Analysis I'!AW$9:AW$69,MATCH('T2 Revenue by customer by type'!$C8,'[8]Analysis I'!$AQ$9:$AQ$69,0))</f>
        <v>1.2710976100000002</v>
      </c>
      <c r="I8" s="12">
        <f>INDEX('[8]Analysis I'!AX$9:AX$69,MATCH('T2 Revenue by customer by type'!$C8,'[8]Analysis I'!$AQ$9:$AQ$69,0))</f>
        <v>12.379255878952312</v>
      </c>
      <c r="J8" s="12">
        <f>INDEX('[8]Analysis I'!AY$9:AY$69,MATCH('T2 Revenue by customer by type'!$C8,'[8]Analysis I'!$AQ$9:$AQ$69,0))</f>
        <v>30.292843006609576</v>
      </c>
      <c r="K8" s="13">
        <f>INDEX('[8]Analysis I'!AZ$9:AZ$69,MATCH('T2 Revenue by customer by type'!$C8,'[8]Analysis I'!$AQ$9:$AQ$69,0))</f>
        <v>0.76093894351048319</v>
      </c>
      <c r="M8" s="32">
        <f>INDEX('[8]Benefit-based charges (Cust.)'!$BV$75:$BV$130,MATCH(A8,'[8]Benefit-based charges (Cust.)'!$B$75:$B$130,0))</f>
        <v>12.195066455333492</v>
      </c>
      <c r="N8" s="13">
        <f t="shared" si="1"/>
        <v>0.18418942361881996</v>
      </c>
      <c r="P8" s="4">
        <v>6</v>
      </c>
    </row>
    <row r="9" spans="1:16" ht="15" customHeight="1" x14ac:dyDescent="0.35">
      <c r="A9" s="41" t="str" cm="1">
        <f t="array" ref="A9">INDEX('[8]Analysis I'!$B$9:$B$64,MATCH($P9,'[8]Analysis I'!$W$9:$W$64,0),0)</f>
        <v>CTCT</v>
      </c>
      <c r="B9" s="75" t="str" cm="1">
        <f t="array" ref="B9">INDEX('[8]Analysis I'!$D$9:$D$64,MATCH($P9,'[8]Analysis I'!$W$9:$W$64,0),0)</f>
        <v>Generator</v>
      </c>
      <c r="C9" s="71" t="s">
        <v>69</v>
      </c>
      <c r="D9" s="67">
        <f>INDEX('[8]Analysis I'!AS$9:AS$69,MATCH('T2 Revenue by customer by type'!$C9,'[8]Analysis I'!$AQ$9:$AQ$69,0))</f>
        <v>29.816981223755832</v>
      </c>
      <c r="E9" s="64">
        <f t="shared" si="0"/>
        <v>3.7324166807551559E-2</v>
      </c>
      <c r="F9" s="65">
        <f t="shared" si="2"/>
        <v>0.62850504542300978</v>
      </c>
      <c r="H9" s="32">
        <f>INDEX('[8]Analysis I'!AW$9:AW$69,MATCH('T2 Revenue by customer by type'!$C9,'[8]Analysis I'!$AQ$9:$AQ$69,0))</f>
        <v>4.1824106899999993</v>
      </c>
      <c r="I9" s="12">
        <f>INDEX('[8]Analysis I'!AX$9:AX$69,MATCH('T2 Revenue by customer by type'!$C9,'[8]Analysis I'!$AQ$9:$AQ$69,0))</f>
        <v>23.777994315472938</v>
      </c>
      <c r="J9" s="12">
        <f>INDEX('[8]Analysis I'!AY$9:AY$69,MATCH('T2 Revenue by customer by type'!$C9,'[8]Analysis I'!$AQ$9:$AQ$69,0))</f>
        <v>1.4249468479017031</v>
      </c>
      <c r="K9" s="13">
        <f>INDEX('[8]Analysis I'!AZ$9:AZ$69,MATCH('T2 Revenue by customer by type'!$C9,'[8]Analysis I'!$AQ$9:$AQ$69,0))</f>
        <v>0.43162937038119187</v>
      </c>
      <c r="M9" s="32">
        <f>INDEX('[8]Benefit-based charges (Cust.)'!$BV$75:$BV$130,MATCH(A9,'[8]Benefit-based charges (Cust.)'!$B$75:$B$130,0))</f>
        <v>22.675580226277301</v>
      </c>
      <c r="N9" s="13">
        <f t="shared" si="1"/>
        <v>1.1024140891956371</v>
      </c>
      <c r="P9" s="4">
        <v>7</v>
      </c>
    </row>
    <row r="10" spans="1:16" ht="15" customHeight="1" x14ac:dyDescent="0.35">
      <c r="A10" s="41" t="str" cm="1">
        <f t="array" ref="A10">INDEX('[8]Analysis I'!$B$9:$B$64,MATCH($P10,'[8]Analysis I'!$W$9:$W$64,0),0)</f>
        <v>UNIS</v>
      </c>
      <c r="B10" s="75" t="str" cm="1">
        <f t="array" ref="B10">INDEX('[8]Analysis I'!$D$9:$D$64,MATCH($P10,'[8]Analysis I'!$W$9:$W$64,0),0)</f>
        <v>Lines Business</v>
      </c>
      <c r="C10" s="71" t="s">
        <v>68</v>
      </c>
      <c r="D10" s="67">
        <f>INDEX('[8]Analysis I'!AS$9:AS$69,MATCH('T2 Revenue by customer by type'!$C10,'[8]Analysis I'!$AQ$9:$AQ$69,0))</f>
        <v>26.980543519145584</v>
      </c>
      <c r="E10" s="64">
        <f t="shared" si="0"/>
        <v>3.3773583559984076E-2</v>
      </c>
      <c r="F10" s="65">
        <f t="shared" si="2"/>
        <v>0.66227862898299383</v>
      </c>
      <c r="H10" s="32">
        <f>INDEX('[8]Analysis I'!AW$9:AW$69,MATCH('T2 Revenue by customer by type'!$C10,'[8]Analysis I'!$AQ$9:$AQ$69,0))</f>
        <v>5.6398092799999997</v>
      </c>
      <c r="I10" s="12">
        <f>INDEX('[8]Analysis I'!AX$9:AX$69,MATCH('T2 Revenue by customer by type'!$C10,'[8]Analysis I'!$AQ$9:$AQ$69,0))</f>
        <v>2.1562034316376164</v>
      </c>
      <c r="J10" s="12">
        <f>INDEX('[8]Analysis I'!AY$9:AY$69,MATCH('T2 Revenue by customer by type'!$C10,'[8]Analysis I'!$AQ$9:$AQ$69,0))</f>
        <v>18.813539616127056</v>
      </c>
      <c r="K10" s="13">
        <f>INDEX('[8]Analysis I'!AZ$9:AZ$69,MATCH('T2 Revenue by customer by type'!$C10,'[8]Analysis I'!$AQ$9:$AQ$69,0))</f>
        <v>0.37099119138091363</v>
      </c>
      <c r="M10" s="32">
        <f>INDEX('[8]Benefit-based charges (Cust.)'!$BV$75:$BV$130,MATCH(A10,'[8]Benefit-based charges (Cust.)'!$B$75:$B$130,0))</f>
        <v>1.9011843246032754</v>
      </c>
      <c r="N10" s="13">
        <f t="shared" si="1"/>
        <v>0.25501910703434105</v>
      </c>
      <c r="P10" s="4">
        <v>8</v>
      </c>
    </row>
    <row r="11" spans="1:16" x14ac:dyDescent="0.35">
      <c r="A11" s="41" t="str" cm="1">
        <f t="array" ref="A11">INDEX('[8]Analysis I'!$B$9:$B$64,MATCH($P11,'[8]Analysis I'!$W$9:$W$64,0),0)</f>
        <v>DUNE</v>
      </c>
      <c r="B11" s="75" t="str" cm="1">
        <f t="array" ref="B11">INDEX('[8]Analysis I'!$D$9:$D$64,MATCH($P11,'[8]Analysis I'!$W$9:$W$64,0),0)</f>
        <v>Lines Business</v>
      </c>
      <c r="C11" s="71" t="s">
        <v>67</v>
      </c>
      <c r="D11" s="67">
        <f>INDEX('[8]Analysis I'!AS$9:AS$69,MATCH('T2 Revenue by customer by type'!$C11,'[8]Analysis I'!$AQ$9:$AQ$69,0))</f>
        <v>25.373632100686134</v>
      </c>
      <c r="E11" s="64">
        <f t="shared" si="0"/>
        <v>3.1762091203415291E-2</v>
      </c>
      <c r="F11" s="65">
        <f t="shared" si="2"/>
        <v>0.69404072018640917</v>
      </c>
      <c r="H11" s="32">
        <f>INDEX('[8]Analysis I'!AW$9:AW$69,MATCH('T2 Revenue by customer by type'!$C11,'[8]Analysis I'!$AQ$9:$AQ$69,0))</f>
        <v>4.2533524099999998</v>
      </c>
      <c r="I11" s="12">
        <f>INDEX('[8]Analysis I'!AX$9:AX$69,MATCH('T2 Revenue by customer by type'!$C11,'[8]Analysis I'!$AQ$9:$AQ$69,0))</f>
        <v>2.6791766932595169</v>
      </c>
      <c r="J11" s="12">
        <f>INDEX('[8]Analysis I'!AY$9:AY$69,MATCH('T2 Revenue by customer by type'!$C11,'[8]Analysis I'!$AQ$9:$AQ$69,0))</f>
        <v>18.070135661317394</v>
      </c>
      <c r="K11" s="13">
        <f>INDEX('[8]Analysis I'!AZ$9:AZ$69,MATCH('T2 Revenue by customer by type'!$C11,'[8]Analysis I'!$AQ$9:$AQ$69,0))</f>
        <v>0.37096733610922167</v>
      </c>
      <c r="M11" s="32">
        <f>INDEX('[8]Benefit-based charges (Cust.)'!$BV$75:$BV$130,MATCH(A11,'[8]Benefit-based charges (Cust.)'!$B$75:$B$130,0))</f>
        <v>2.6432562926188821</v>
      </c>
      <c r="N11" s="13">
        <f t="shared" si="1"/>
        <v>3.5920400640634842E-2</v>
      </c>
      <c r="P11" s="4">
        <v>9</v>
      </c>
    </row>
    <row r="12" spans="1:16" x14ac:dyDescent="0.35">
      <c r="A12" s="41" t="str" cm="1">
        <f t="array" ref="A12">INDEX('[8]Analysis I'!$B$9:$B$64,MATCH($P12,'[8]Analysis I'!$W$9:$W$64,0),0)</f>
        <v>POWN</v>
      </c>
      <c r="B12" s="75" t="str" cm="1">
        <f t="array" ref="B12">INDEX('[8]Analysis I'!$D$9:$D$64,MATCH($P12,'[8]Analysis I'!$W$9:$W$64,0),0)</f>
        <v>Lines Business</v>
      </c>
      <c r="C12" s="71" t="s">
        <v>66</v>
      </c>
      <c r="D12" s="67">
        <f>INDEX('[8]Analysis I'!AS$9:AS$69,MATCH('T2 Revenue by customer by type'!$C12,'[8]Analysis I'!$AQ$9:$AQ$69,0))</f>
        <v>22.31990909599649</v>
      </c>
      <c r="E12" s="64">
        <f t="shared" si="0"/>
        <v>2.7939515539039003E-2</v>
      </c>
      <c r="F12" s="65">
        <f t="shared" si="2"/>
        <v>0.72198023572544812</v>
      </c>
      <c r="H12" s="32">
        <f>INDEX('[8]Analysis I'!AW$9:AW$69,MATCH('T2 Revenue by customer by type'!$C12,'[8]Analysis I'!$AQ$9:$AQ$69,0))</f>
        <v>3.8088046299999996</v>
      </c>
      <c r="I12" s="12">
        <f>INDEX('[8]Analysis I'!AX$9:AX$69,MATCH('T2 Revenue by customer by type'!$C12,'[8]Analysis I'!$AQ$9:$AQ$69,0))</f>
        <v>2.9132705156112464</v>
      </c>
      <c r="J12" s="12">
        <f>INDEX('[8]Analysis I'!AY$9:AY$69,MATCH('T2 Revenue by customer by type'!$C12,'[8]Analysis I'!$AQ$9:$AQ$69,0))</f>
        <v>15.274366380658087</v>
      </c>
      <c r="K12" s="13">
        <f>INDEX('[8]Analysis I'!AZ$9:AZ$69,MATCH('T2 Revenue by customer by type'!$C12,'[8]Analysis I'!$AQ$9:$AQ$69,0))</f>
        <v>0.32346756972715596</v>
      </c>
      <c r="M12" s="32">
        <f>INDEX('[8]Benefit-based charges (Cust.)'!$BV$75:$BV$130,MATCH(A12,'[8]Benefit-based charges (Cust.)'!$B$75:$B$130,0))</f>
        <v>2.7868209638069805</v>
      </c>
      <c r="N12" s="13">
        <f t="shared" si="1"/>
        <v>0.12644955180426587</v>
      </c>
      <c r="P12" s="4">
        <v>10</v>
      </c>
    </row>
    <row r="13" spans="1:16" x14ac:dyDescent="0.35">
      <c r="A13" s="41" t="str" cm="1">
        <f t="array" ref="A13">INDEX('[8]Analysis I'!$B$9:$B$64,MATCH($P13,'[8]Analysis I'!$W$9:$W$64,0),0)</f>
        <v>WELE</v>
      </c>
      <c r="B13" s="75" t="str" cm="1">
        <f t="array" ref="B13">INDEX('[8]Analysis I'!$D$9:$D$64,MATCH($P13,'[8]Analysis I'!$W$9:$W$64,0),0)</f>
        <v>Lines Business</v>
      </c>
      <c r="C13" s="71" t="s">
        <v>65</v>
      </c>
      <c r="D13" s="67">
        <f>INDEX('[8]Analysis I'!AS$9:AS$69,MATCH('T2 Revenue by customer by type'!$C13,'[8]Analysis I'!$AQ$9:$AQ$69,0))</f>
        <v>19.998780700684293</v>
      </c>
      <c r="E13" s="64">
        <f t="shared" si="0"/>
        <v>2.5033983863707848E-2</v>
      </c>
      <c r="F13" s="65">
        <f t="shared" si="2"/>
        <v>0.74701421958915593</v>
      </c>
      <c r="H13" s="32">
        <f>INDEX('[8]Analysis I'!AW$9:AW$69,MATCH('T2 Revenue by customer by type'!$C13,'[8]Analysis I'!$AQ$9:$AQ$69,0))</f>
        <v>1.72859641</v>
      </c>
      <c r="I13" s="12">
        <f>INDEX('[8]Analysis I'!AX$9:AX$69,MATCH('T2 Revenue by customer by type'!$C13,'[8]Analysis I'!$AQ$9:$AQ$69,0))</f>
        <v>2.6598966655478358</v>
      </c>
      <c r="J13" s="12">
        <f>INDEX('[8]Analysis I'!AY$9:AY$69,MATCH('T2 Revenue by customer by type'!$C13,'[8]Analysis I'!$AQ$9:$AQ$69,0))</f>
        <v>15.29054856315585</v>
      </c>
      <c r="K13" s="13">
        <f>INDEX('[8]Analysis I'!AZ$9:AZ$69,MATCH('T2 Revenue by customer by type'!$C13,'[8]Analysis I'!$AQ$9:$AQ$69,0))</f>
        <v>0.3197390619806062</v>
      </c>
      <c r="M13" s="32">
        <f>INDEX('[8]Benefit-based charges (Cust.)'!$BV$75:$BV$130,MATCH(A13,'[8]Benefit-based charges (Cust.)'!$B$75:$B$130,0))</f>
        <v>2.5624532219886142</v>
      </c>
      <c r="N13" s="13">
        <f t="shared" si="1"/>
        <v>9.7443443559221521E-2</v>
      </c>
      <c r="P13" s="4">
        <v>11</v>
      </c>
    </row>
    <row r="14" spans="1:16" x14ac:dyDescent="0.35">
      <c r="A14" s="41" t="str" cm="1">
        <f t="array" ref="A14">INDEX('[8]Analysis I'!$B$9:$B$64,MATCH($P14,'[8]Analysis I'!$W$9:$W$64,0),0)</f>
        <v>NPOW</v>
      </c>
      <c r="B14" s="75" t="str" cm="1">
        <f t="array" ref="B14">INDEX('[8]Analysis I'!$D$9:$D$64,MATCH($P14,'[8]Analysis I'!$W$9:$W$64,0),0)</f>
        <v>Lines Business</v>
      </c>
      <c r="C14" s="71" t="s">
        <v>64</v>
      </c>
      <c r="D14" s="67">
        <f>INDEX('[8]Analysis I'!AS$9:AS$69,MATCH('T2 Revenue by customer by type'!$C14,'[8]Analysis I'!$AQ$9:$AQ$69,0))</f>
        <v>18.254791819046275</v>
      </c>
      <c r="E14" s="64">
        <f t="shared" si="0"/>
        <v>2.2850901296083203E-2</v>
      </c>
      <c r="F14" s="65">
        <f t="shared" si="2"/>
        <v>0.76986512088523917</v>
      </c>
      <c r="H14" s="32">
        <f>INDEX('[8]Analysis I'!AW$9:AW$69,MATCH('T2 Revenue by customer by type'!$C14,'[8]Analysis I'!$AQ$9:$AQ$69,0))</f>
        <v>2.4558668299999997</v>
      </c>
      <c r="I14" s="12">
        <f>INDEX('[8]Analysis I'!AX$9:AX$69,MATCH('T2 Revenue by customer by type'!$C14,'[8]Analysis I'!$AQ$9:$AQ$69,0))</f>
        <v>6.5276821216341565</v>
      </c>
      <c r="J14" s="12">
        <f>INDEX('[8]Analysis I'!AY$9:AY$69,MATCH('T2 Revenue by customer by type'!$C14,'[8]Analysis I'!$AQ$9:$AQ$69,0))</f>
        <v>8.9996557515499624</v>
      </c>
      <c r="K14" s="13">
        <f>INDEX('[8]Analysis I'!AZ$9:AZ$69,MATCH('T2 Revenue by customer by type'!$C14,'[8]Analysis I'!$AQ$9:$AQ$69,0))</f>
        <v>0.27158711586215639</v>
      </c>
      <c r="M14" s="32">
        <f>INDEX('[8]Benefit-based charges (Cust.)'!$BV$75:$BV$130,MATCH(A14,'[8]Benefit-based charges (Cust.)'!$B$75:$B$130,0))</f>
        <v>6.1647262112751164</v>
      </c>
      <c r="N14" s="13">
        <f t="shared" si="1"/>
        <v>0.36295591035904007</v>
      </c>
      <c r="P14" s="4">
        <v>12</v>
      </c>
    </row>
    <row r="15" spans="1:16" x14ac:dyDescent="0.35">
      <c r="A15" s="41" t="str" cm="1">
        <f t="array" ref="A15">INDEX('[8]Analysis I'!$B$9:$B$64,MATCH($P15,'[8]Analysis I'!$W$9:$W$64,0),0)</f>
        <v>GENE</v>
      </c>
      <c r="B15" s="75" t="str" cm="1">
        <f t="array" ref="B15">INDEX('[8]Analysis I'!$D$9:$D$64,MATCH($P15,'[8]Analysis I'!$W$9:$W$64,0),0)</f>
        <v>Generator</v>
      </c>
      <c r="C15" s="71" t="s">
        <v>63</v>
      </c>
      <c r="D15" s="67">
        <f>INDEX('[8]Analysis I'!AS$9:AS$69,MATCH('T2 Revenue by customer by type'!$C15,'[8]Analysis I'!$AQ$9:$AQ$69,0))</f>
        <v>14.533646284275674</v>
      </c>
      <c r="E15" s="64">
        <f t="shared" si="0"/>
        <v>1.8192862455306862E-2</v>
      </c>
      <c r="F15" s="65">
        <f t="shared" si="2"/>
        <v>0.788057983340546</v>
      </c>
      <c r="H15" s="32">
        <f>INDEX('[8]Analysis I'!AW$9:AW$69,MATCH('T2 Revenue by customer by type'!$C15,'[8]Analysis I'!$AQ$9:$AQ$69,0))</f>
        <v>5.0263274400000011</v>
      </c>
      <c r="I15" s="12">
        <f>INDEX('[8]Analysis I'!AX$9:AX$69,MATCH('T2 Revenue by customer by type'!$C15,'[8]Analysis I'!$AQ$9:$AQ$69,0))</f>
        <v>8.6662067368287037</v>
      </c>
      <c r="J15" s="12">
        <f>INDEX('[8]Analysis I'!AY$9:AY$69,MATCH('T2 Revenue by customer by type'!$C15,'[8]Analysis I'!$AQ$9:$AQ$69,0))</f>
        <v>0.69509864806167609</v>
      </c>
      <c r="K15" s="13">
        <f>INDEX('[8]Analysis I'!AZ$9:AZ$69,MATCH('T2 Revenue by customer by type'!$C15,'[8]Analysis I'!$AQ$9:$AQ$69,0))</f>
        <v>0.14601345938529262</v>
      </c>
      <c r="M15" s="32">
        <f>INDEX('[8]Benefit-based charges (Cust.)'!$BV$75:$BV$130,MATCH(A15,'[8]Benefit-based charges (Cust.)'!$B$75:$B$130,0))</f>
        <v>7.457732397707959</v>
      </c>
      <c r="N15" s="13">
        <f t="shared" si="1"/>
        <v>1.2084743391207446</v>
      </c>
      <c r="P15" s="4">
        <v>13</v>
      </c>
    </row>
    <row r="16" spans="1:16" x14ac:dyDescent="0.35">
      <c r="A16" s="41" t="str" cm="1">
        <f t="array" ref="A16">INDEX('[8]Analysis I'!$B$9:$B$64,MATCH($P16,'[8]Analysis I'!$W$9:$W$64,0),0)</f>
        <v>ALPE</v>
      </c>
      <c r="B16" s="75" t="str" cm="1">
        <f t="array" ref="B16">INDEX('[8]Analysis I'!$D$9:$D$64,MATCH($P16,'[8]Analysis I'!$W$9:$W$64,0),0)</f>
        <v>Lines Business</v>
      </c>
      <c r="C16" s="71" t="s">
        <v>62</v>
      </c>
      <c r="D16" s="67">
        <f>INDEX('[8]Analysis I'!AS$9:AS$69,MATCH('T2 Revenue by customer by type'!$C16,'[8]Analysis I'!$AQ$9:$AQ$69,0))</f>
        <v>12.614693144418885</v>
      </c>
      <c r="E16" s="64">
        <f t="shared" si="0"/>
        <v>1.5790763914532192E-2</v>
      </c>
      <c r="F16" s="65">
        <f t="shared" si="2"/>
        <v>0.80384874725507816</v>
      </c>
      <c r="H16" s="32">
        <f>INDEX('[8]Analysis I'!AW$9:AW$69,MATCH('T2 Revenue by customer by type'!$C16,'[8]Analysis I'!$AQ$9:$AQ$69,0))</f>
        <v>2.6451300499999997</v>
      </c>
      <c r="I16" s="12">
        <f>INDEX('[8]Analysis I'!AX$9:AX$69,MATCH('T2 Revenue by customer by type'!$C16,'[8]Analysis I'!$AQ$9:$AQ$69,0))</f>
        <v>1.6208091523735051</v>
      </c>
      <c r="J16" s="12">
        <f>INDEX('[8]Analysis I'!AY$9:AY$69,MATCH('T2 Revenue by customer by type'!$C16,'[8]Analysis I'!$AQ$9:$AQ$69,0))</f>
        <v>8.1738870498838185</v>
      </c>
      <c r="K16" s="13">
        <f>INDEX('[8]Analysis I'!AZ$9:AZ$69,MATCH('T2 Revenue by customer by type'!$C16,'[8]Analysis I'!$AQ$9:$AQ$69,0))</f>
        <v>0.17486689216156298</v>
      </c>
      <c r="M16" s="32">
        <f>INDEX('[8]Benefit-based charges (Cust.)'!$BV$75:$BV$130,MATCH(A16,'[8]Benefit-based charges (Cust.)'!$B$75:$B$130,0))</f>
        <v>1.5900089176110999</v>
      </c>
      <c r="N16" s="13">
        <f t="shared" si="1"/>
        <v>3.0800234762405232E-2</v>
      </c>
      <c r="P16" s="4">
        <v>14</v>
      </c>
    </row>
    <row r="17" spans="1:16" x14ac:dyDescent="0.35">
      <c r="A17" s="41" t="str" cm="1">
        <f t="array" ref="A17">INDEX('[8]Analysis I'!$B$9:$B$64,MATCH($P17,'[8]Analysis I'!$W$9:$W$64,0),0)</f>
        <v>MPOW</v>
      </c>
      <c r="B17" s="75" t="str" cm="1">
        <f t="array" ref="B17">INDEX('[8]Analysis I'!$D$9:$D$64,MATCH($P17,'[8]Analysis I'!$W$9:$W$64,0),0)</f>
        <v>Lines Business</v>
      </c>
      <c r="C17" s="71" t="s">
        <v>61</v>
      </c>
      <c r="D17" s="67">
        <f>INDEX('[8]Analysis I'!AS$9:AS$69,MATCH('T2 Revenue by customer by type'!$C17,'[8]Analysis I'!$AQ$9:$AQ$69,0))</f>
        <v>12.11917364303587</v>
      </c>
      <c r="E17" s="64">
        <f t="shared" si="0"/>
        <v>1.517048473914474E-2</v>
      </c>
      <c r="F17" s="65">
        <f t="shared" si="2"/>
        <v>0.81901923199422288</v>
      </c>
      <c r="H17" s="32">
        <f>INDEX('[8]Analysis I'!AW$9:AW$69,MATCH('T2 Revenue by customer by type'!$C17,'[8]Analysis I'!$AQ$9:$AQ$69,0))</f>
        <v>2.8725603900000003</v>
      </c>
      <c r="I17" s="12">
        <f>INDEX('[8]Analysis I'!AX$9:AX$69,MATCH('T2 Revenue by customer by type'!$C17,'[8]Analysis I'!$AQ$9:$AQ$69,0))</f>
        <v>1.629905362175919</v>
      </c>
      <c r="J17" s="12">
        <f>INDEX('[8]Analysis I'!AY$9:AY$69,MATCH('T2 Revenue by customer by type'!$C17,'[8]Analysis I'!$AQ$9:$AQ$69,0))</f>
        <v>7.4550633428731743</v>
      </c>
      <c r="K17" s="13">
        <f>INDEX('[8]Analysis I'!AZ$9:AZ$69,MATCH('T2 Revenue by customer by type'!$C17,'[8]Analysis I'!$AQ$9:$AQ$69,0))</f>
        <v>0.16164454798677741</v>
      </c>
      <c r="M17" s="32">
        <f>INDEX('[8]Benefit-based charges (Cust.)'!$BV$75:$BV$130,MATCH(A17,'[8]Benefit-based charges (Cust.)'!$B$75:$B$130,0))</f>
        <v>1.5705476847273494</v>
      </c>
      <c r="N17" s="13">
        <f t="shared" si="1"/>
        <v>5.9357677448569568E-2</v>
      </c>
      <c r="P17" s="4">
        <v>15</v>
      </c>
    </row>
    <row r="18" spans="1:16" x14ac:dyDescent="0.35">
      <c r="A18" s="41" t="str" cm="1">
        <f t="array" ref="A18">INDEX('[8]Analysis I'!$B$9:$B$64,MATCH($P18,'[8]Analysis I'!$W$9:$W$64,0),0)</f>
        <v>MRPL</v>
      </c>
      <c r="B18" s="75" t="str" cm="1">
        <f t="array" ref="B18">INDEX('[8]Analysis I'!$D$9:$D$64,MATCH($P18,'[8]Analysis I'!$W$9:$W$64,0),0)</f>
        <v>Generator</v>
      </c>
      <c r="C18" s="71" t="s">
        <v>60</v>
      </c>
      <c r="D18" s="67">
        <f>INDEX('[8]Analysis I'!AS$9:AS$69,MATCH('T2 Revenue by customer by type'!$C18,'[8]Analysis I'!$AQ$9:$AQ$69,0))</f>
        <v>12.108628376889939</v>
      </c>
      <c r="E18" s="64">
        <f t="shared" si="0"/>
        <v>1.5157284433261756E-2</v>
      </c>
      <c r="F18" s="65">
        <f t="shared" si="2"/>
        <v>0.83417651642748469</v>
      </c>
      <c r="H18" s="32">
        <f>INDEX('[8]Analysis I'!AW$9:AW$69,MATCH('T2 Revenue by customer by type'!$C18,'[8]Analysis I'!$AQ$9:$AQ$69,0))</f>
        <v>3.4790993399999999</v>
      </c>
      <c r="I18" s="12">
        <f>INDEX('[8]Analysis I'!AX$9:AX$69,MATCH('T2 Revenue by customer by type'!$C18,'[8]Analysis I'!$AQ$9:$AQ$69,0))</f>
        <v>6.7351635643531598</v>
      </c>
      <c r="J18" s="12">
        <f>INDEX('[8]Analysis I'!AY$9:AY$69,MATCH('T2 Revenue by customer by type'!$C18,'[8]Analysis I'!$AQ$9:$AQ$69,0))</f>
        <v>1.7534299030999996</v>
      </c>
      <c r="K18" s="13">
        <f>INDEX('[8]Analysis I'!AZ$9:AZ$69,MATCH('T2 Revenue by customer by type'!$C18,'[8]Analysis I'!$AQ$9:$AQ$69,0))</f>
        <v>0.14093556943678026</v>
      </c>
      <c r="M18" s="32">
        <f>INDEX('[8]Benefit-based charges (Cust.)'!$BV$75:$BV$130,MATCH(A18,'[8]Benefit-based charges (Cust.)'!$B$75:$B$130,0))</f>
        <v>6.1158712612907475</v>
      </c>
      <c r="N18" s="13">
        <f t="shared" si="1"/>
        <v>0.61929230306241223</v>
      </c>
      <c r="P18" s="4">
        <v>16</v>
      </c>
    </row>
    <row r="19" spans="1:16" x14ac:dyDescent="0.35">
      <c r="A19" s="41" t="str" cm="1">
        <f t="array" ref="A19">INDEX('[8]Analysis I'!$B$9:$B$64,MATCH($P19,'[8]Analysis I'!$W$9:$W$64,0),0)</f>
        <v>COUP</v>
      </c>
      <c r="B19" s="75" t="str" cm="1">
        <f t="array" ref="B19">INDEX('[8]Analysis I'!$D$9:$D$64,MATCH($P19,'[8]Analysis I'!$W$9:$W$64,0),0)</f>
        <v>Lines Business</v>
      </c>
      <c r="C19" s="71" t="s">
        <v>59</v>
      </c>
      <c r="D19" s="67">
        <f>INDEX('[8]Analysis I'!AS$9:AS$69,MATCH('T2 Revenue by customer by type'!$C19,'[8]Analysis I'!$AQ$9:$AQ$69,0))</f>
        <v>11.308469594105491</v>
      </c>
      <c r="E19" s="64">
        <f t="shared" si="0"/>
        <v>1.415566526675204E-2</v>
      </c>
      <c r="F19" s="65">
        <f t="shared" si="2"/>
        <v>0.84833218169423674</v>
      </c>
      <c r="H19" s="32">
        <f>INDEX('[8]Analysis I'!AW$9:AW$69,MATCH('T2 Revenue by customer by type'!$C19,'[8]Analysis I'!$AQ$9:$AQ$69,0))</f>
        <v>0.98603348000000002</v>
      </c>
      <c r="I19" s="12">
        <f>INDEX('[8]Analysis I'!AX$9:AX$69,MATCH('T2 Revenue by customer by type'!$C19,'[8]Analysis I'!$AQ$9:$AQ$69,0))</f>
        <v>3.4831939031750458</v>
      </c>
      <c r="J19" s="12">
        <f>INDEX('[8]Analysis I'!AY$9:AY$69,MATCH('T2 Revenue by customer by type'!$C19,'[8]Analysis I'!$AQ$9:$AQ$69,0))</f>
        <v>6.6587997675707582</v>
      </c>
      <c r="K19" s="13">
        <f>INDEX('[8]Analysis I'!AZ$9:AZ$69,MATCH('T2 Revenue by customer by type'!$C19,'[8]Analysis I'!$AQ$9:$AQ$69,0))</f>
        <v>0.18044244335968559</v>
      </c>
      <c r="M19" s="32">
        <f>INDEX('[8]Benefit-based charges (Cust.)'!$BV$75:$BV$130,MATCH(A19,'[8]Benefit-based charges (Cust.)'!$B$75:$B$130,0))</f>
        <v>3.4164135750257505</v>
      </c>
      <c r="N19" s="13">
        <f t="shared" si="1"/>
        <v>6.6780328149295354E-2</v>
      </c>
      <c r="P19" s="4">
        <v>17</v>
      </c>
    </row>
    <row r="20" spans="1:16" x14ac:dyDescent="0.35">
      <c r="A20" s="41" t="str" cm="1">
        <f t="array" ref="A20">INDEX('[8]Analysis I'!$B$9:$B$64,MATCH($P20,'[8]Analysis I'!$W$9:$W$64,0),0)</f>
        <v>TASM</v>
      </c>
      <c r="B20" s="75" t="str" cm="1">
        <f t="array" ref="B20">INDEX('[8]Analysis I'!$D$9:$D$64,MATCH($P20,'[8]Analysis I'!$W$9:$W$64,0),0)</f>
        <v>Lines Business</v>
      </c>
      <c r="C20" s="71" t="s">
        <v>58</v>
      </c>
      <c r="D20" s="67">
        <f>INDEX('[8]Analysis I'!AS$9:AS$69,MATCH('T2 Revenue by customer by type'!$C20,'[8]Analysis I'!$AQ$9:$AQ$69,0))</f>
        <v>10.707862599150515</v>
      </c>
      <c r="E20" s="64">
        <f t="shared" si="0"/>
        <v>1.3403840140752311E-2</v>
      </c>
      <c r="F20" s="65">
        <f t="shared" si="2"/>
        <v>0.8617360218349891</v>
      </c>
      <c r="H20" s="32">
        <f>INDEX('[8]Analysis I'!AW$9:AW$69,MATCH('T2 Revenue by customer by type'!$C20,'[8]Analysis I'!$AQ$9:$AQ$69,0))</f>
        <v>1.5084353299999997</v>
      </c>
      <c r="I20" s="12">
        <f>INDEX('[8]Analysis I'!AX$9:AX$69,MATCH('T2 Revenue by customer by type'!$C20,'[8]Analysis I'!$AQ$9:$AQ$69,0))</f>
        <v>1.3738857430186484</v>
      </c>
      <c r="J20" s="12">
        <f>INDEX('[8]Analysis I'!AY$9:AY$69,MATCH('T2 Revenue by customer by type'!$C20,'[8]Analysis I'!$AQ$9:$AQ$69,0))</f>
        <v>7.6647324341820084</v>
      </c>
      <c r="K20" s="13">
        <f>INDEX('[8]Analysis I'!AZ$9:AZ$69,MATCH('T2 Revenue by customer by type'!$C20,'[8]Analysis I'!$AQ$9:$AQ$69,0))</f>
        <v>0.16080909194985848</v>
      </c>
      <c r="M20" s="32">
        <f>INDEX('[8]Benefit-based charges (Cust.)'!$BV$75:$BV$130,MATCH(A20,'[8]Benefit-based charges (Cust.)'!$B$75:$B$130,0))</f>
        <v>1.3142299355218852</v>
      </c>
      <c r="N20" s="13">
        <f t="shared" si="1"/>
        <v>5.9655807496763247E-2</v>
      </c>
      <c r="P20" s="4">
        <v>18</v>
      </c>
    </row>
    <row r="21" spans="1:16" x14ac:dyDescent="0.35">
      <c r="A21" s="41" t="str" cm="1">
        <f t="array" ref="A21">INDEX('[8]Analysis I'!$B$9:$B$64,MATCH($P21,'[8]Analysis I'!$W$9:$W$64,0),0)</f>
        <v>EASH</v>
      </c>
      <c r="B21" s="75" t="str" cm="1">
        <f t="array" ref="B21">INDEX('[8]Analysis I'!$D$9:$D$64,MATCH($P21,'[8]Analysis I'!$W$9:$W$64,0),0)</f>
        <v>Lines Business</v>
      </c>
      <c r="C21" s="71" t="s">
        <v>57</v>
      </c>
      <c r="D21" s="67">
        <f>INDEX('[8]Analysis I'!AS$9:AS$69,MATCH('T2 Revenue by customer by type'!$C21,'[8]Analysis I'!$AQ$9:$AQ$69,0))</f>
        <v>10.654287876372893</v>
      </c>
      <c r="E21" s="64">
        <f t="shared" si="0"/>
        <v>1.3336776614950875E-2</v>
      </c>
      <c r="F21" s="65">
        <f t="shared" si="2"/>
        <v>0.87507279844994001</v>
      </c>
      <c r="H21" s="32">
        <f>INDEX('[8]Analysis I'!AW$9:AW$69,MATCH('T2 Revenue by customer by type'!$C21,'[8]Analysis I'!$AQ$9:$AQ$69,0))</f>
        <v>0.29749547999999998</v>
      </c>
      <c r="I21" s="12">
        <f>INDEX('[8]Analysis I'!AX$9:AX$69,MATCH('T2 Revenue by customer by type'!$C21,'[8]Analysis I'!$AQ$9:$AQ$69,0))</f>
        <v>1.0167220609372594</v>
      </c>
      <c r="J21" s="12">
        <f>INDEX('[8]Analysis I'!AY$9:AY$69,MATCH('T2 Revenue by customer by type'!$C21,'[8]Analysis I'!$AQ$9:$AQ$69,0))</f>
        <v>9.1582808828273379</v>
      </c>
      <c r="K21" s="13">
        <f>INDEX('[8]Analysis I'!AZ$9:AZ$69,MATCH('T2 Revenue by customer by type'!$C21,'[8]Analysis I'!$AQ$9:$AQ$69,0))</f>
        <v>0.18178945260829607</v>
      </c>
      <c r="M21" s="32">
        <f>INDEX('[8]Benefit-based charges (Cust.)'!$BV$75:$BV$130,MATCH(A21,'[8]Benefit-based charges (Cust.)'!$B$75:$B$130,0))</f>
        <v>0.99214428522172615</v>
      </c>
      <c r="N21" s="13">
        <f t="shared" si="1"/>
        <v>2.4577775715533212E-2</v>
      </c>
      <c r="P21" s="4">
        <v>19</v>
      </c>
    </row>
    <row r="22" spans="1:16" x14ac:dyDescent="0.35">
      <c r="A22" s="41" t="str" cm="1">
        <f t="array" ref="A22">INDEX('[8]Analysis I'!$B$9:$B$64,MATCH($P22,'[8]Analysis I'!$W$9:$W$64,0),0)</f>
        <v>NZST</v>
      </c>
      <c r="B22" s="75" t="str" cm="1">
        <f t="array" ref="B22">INDEX('[8]Analysis I'!$D$9:$D$64,MATCH($P22,'[8]Analysis I'!$W$9:$W$64,0),0)</f>
        <v>Direct Connect</v>
      </c>
      <c r="C22" s="71" t="s">
        <v>56</v>
      </c>
      <c r="D22" s="67">
        <f>INDEX('[8]Analysis I'!AS$9:AS$69,MATCH('T2 Revenue by customer by type'!$C22,'[8]Analysis I'!$AQ$9:$AQ$69,0))</f>
        <v>9.9770418039413276</v>
      </c>
      <c r="E22" s="64">
        <f t="shared" si="0"/>
        <v>1.2489016568838104E-2</v>
      </c>
      <c r="F22" s="65">
        <f t="shared" si="2"/>
        <v>0.88756181501877807</v>
      </c>
      <c r="H22" s="32">
        <f>INDEX('[8]Analysis I'!AW$9:AW$69,MATCH('T2 Revenue by customer by type'!$C22,'[8]Analysis I'!$AQ$9:$AQ$69,0))</f>
        <v>2.2849301099999999</v>
      </c>
      <c r="I22" s="12">
        <f>INDEX('[8]Analysis I'!AX$9:AX$69,MATCH('T2 Revenue by customer by type'!$C22,'[8]Analysis I'!$AQ$9:$AQ$69,0))</f>
        <v>2.6539861864070473</v>
      </c>
      <c r="J22" s="12">
        <f>INDEX('[8]Analysis I'!AY$9:AY$69,MATCH('T2 Revenue by customer by type'!$C22,'[8]Analysis I'!$AQ$9:$AQ$69,0))</f>
        <v>8.8348461080277279</v>
      </c>
      <c r="K22" s="13">
        <f>INDEX('[8]Analysis I'!AZ$9:AZ$69,MATCH('T2 Revenue by customer by type'!$C22,'[8]Analysis I'!$AQ$9:$AQ$69,0))</f>
        <v>-3.7967206004934475</v>
      </c>
      <c r="M22" s="32">
        <f>INDEX('[8]Benefit-based charges (Cust.)'!$BV$75:$BV$130,MATCH(A22,'[8]Benefit-based charges (Cust.)'!$B$75:$B$130,0))</f>
        <v>2.6081087957918516</v>
      </c>
      <c r="N22" s="13">
        <f t="shared" si="1"/>
        <v>4.587739061519569E-2</v>
      </c>
      <c r="P22" s="4">
        <v>20</v>
      </c>
    </row>
    <row r="23" spans="1:16" x14ac:dyDescent="0.35">
      <c r="A23" s="41" t="str" cm="1">
        <f t="array" ref="A23">INDEX('[8]Analysis I'!$B$9:$B$64,MATCH($P23,'[8]Analysis I'!$W$9:$W$64,0),0)</f>
        <v>HORO</v>
      </c>
      <c r="B23" s="75" t="str" cm="1">
        <f t="array" ref="B23">INDEX('[8]Analysis I'!$D$9:$D$64,MATCH($P23,'[8]Analysis I'!$W$9:$W$64,0),0)</f>
        <v>Lines Business</v>
      </c>
      <c r="C23" s="71" t="s">
        <v>55</v>
      </c>
      <c r="D23" s="67">
        <f>INDEX('[8]Analysis I'!AS$9:AS$69,MATCH('T2 Revenue by customer by type'!$C23,'[8]Analysis I'!$AQ$9:$AQ$69,0))</f>
        <v>9.0190771264914495</v>
      </c>
      <c r="E23" s="64">
        <f t="shared" si="0"/>
        <v>1.1289859848425555E-2</v>
      </c>
      <c r="F23" s="65">
        <f t="shared" si="2"/>
        <v>0.89885167486720363</v>
      </c>
      <c r="H23" s="32">
        <f>INDEX('[8]Analysis I'!AW$9:AW$69,MATCH('T2 Revenue by customer by type'!$C23,'[8]Analysis I'!$AQ$9:$AQ$69,0))</f>
        <v>1.6275399700000002</v>
      </c>
      <c r="I23" s="12">
        <f>INDEX('[8]Analysis I'!AX$9:AX$69,MATCH('T2 Revenue by customer by type'!$C23,'[8]Analysis I'!$AQ$9:$AQ$69,0))</f>
        <v>1.4911066272019411</v>
      </c>
      <c r="J23" s="12">
        <f>INDEX('[8]Analysis I'!AY$9:AY$69,MATCH('T2 Revenue by customer by type'!$C23,'[8]Analysis I'!$AQ$9:$AQ$69,0))</f>
        <v>5.7713981581002125</v>
      </c>
      <c r="K23" s="13">
        <f>INDEX('[8]Analysis I'!AZ$9:AZ$69,MATCH('T2 Revenue by customer by type'!$C23,'[8]Analysis I'!$AQ$9:$AQ$69,0))</f>
        <v>0.12903237118929722</v>
      </c>
      <c r="M23" s="32">
        <f>INDEX('[8]Benefit-based charges (Cust.)'!$BV$75:$BV$130,MATCH(A23,'[8]Benefit-based charges (Cust.)'!$B$75:$B$130,0))</f>
        <v>1.4332741109504561</v>
      </c>
      <c r="N23" s="13">
        <f t="shared" si="1"/>
        <v>5.7832516251485E-2</v>
      </c>
      <c r="P23" s="4">
        <v>21</v>
      </c>
    </row>
    <row r="24" spans="1:16" x14ac:dyDescent="0.35">
      <c r="A24" s="41" t="str" cm="1">
        <f t="array" ref="A24">INDEX('[8]Analysis I'!$B$9:$B$64,MATCH($P24,'[8]Analysis I'!$W$9:$W$64,0),0)</f>
        <v>HRZE</v>
      </c>
      <c r="B24" s="75" t="str" cm="1">
        <f t="array" ref="B24">INDEX('[8]Analysis I'!$D$9:$D$64,MATCH($P24,'[8]Analysis I'!$W$9:$W$64,0),0)</f>
        <v>Lines Business</v>
      </c>
      <c r="C24" s="71" t="s">
        <v>54</v>
      </c>
      <c r="D24" s="67">
        <f>INDEX('[8]Analysis I'!AS$9:AS$69,MATCH('T2 Revenue by customer by type'!$C24,'[8]Analysis I'!$AQ$9:$AQ$69,0))</f>
        <v>7.6874416094579479</v>
      </c>
      <c r="E24" s="64">
        <f t="shared" si="0"/>
        <v>9.6229511231043022E-3</v>
      </c>
      <c r="F24" s="65">
        <f t="shared" si="2"/>
        <v>0.90847462599030793</v>
      </c>
      <c r="H24" s="32">
        <f>INDEX('[8]Analysis I'!AW$9:AW$69,MATCH('T2 Revenue by customer by type'!$C24,'[8]Analysis I'!$AQ$9:$AQ$69,0))</f>
        <v>2.4471983799999997</v>
      </c>
      <c r="I24" s="12">
        <f>INDEX('[8]Analysis I'!AX$9:AX$69,MATCH('T2 Revenue by customer by type'!$C24,'[8]Analysis I'!$AQ$9:$AQ$69,0))</f>
        <v>0.39299104440813909</v>
      </c>
      <c r="J24" s="12">
        <f>INDEX('[8]Analysis I'!AY$9:AY$69,MATCH('T2 Revenue by customer by type'!$C24,'[8]Analysis I'!$AQ$9:$AQ$69,0))</f>
        <v>4.7556563341040956</v>
      </c>
      <c r="K24" s="13">
        <f>INDEX('[8]Analysis I'!AZ$9:AZ$69,MATCH('T2 Revenue by customer by type'!$C24,'[8]Analysis I'!$AQ$9:$AQ$69,0))</f>
        <v>9.1595850945712945E-2</v>
      </c>
      <c r="M24" s="32">
        <f>INDEX('[8]Benefit-based charges (Cust.)'!$BV$75:$BV$130,MATCH(A24,'[8]Benefit-based charges (Cust.)'!$B$75:$B$130,0))</f>
        <v>0.35870435838091086</v>
      </c>
      <c r="N24" s="13">
        <f t="shared" si="1"/>
        <v>3.428668602722823E-2</v>
      </c>
      <c r="P24" s="4">
        <v>22</v>
      </c>
    </row>
    <row r="25" spans="1:16" x14ac:dyDescent="0.35">
      <c r="A25" s="41" t="str" cm="1">
        <f t="array" ref="A25">INDEX('[8]Analysis I'!$B$9:$B$64,MATCH($P25,'[8]Analysis I'!$W$9:$W$64,0),0)</f>
        <v>WAIP</v>
      </c>
      <c r="B25" s="75" t="str" cm="1">
        <f t="array" ref="B25">INDEX('[8]Analysis I'!$D$9:$D$64,MATCH($P25,'[8]Analysis I'!$W$9:$W$64,0),0)</f>
        <v>Lines Business</v>
      </c>
      <c r="C25" s="71" t="s">
        <v>53</v>
      </c>
      <c r="D25" s="67">
        <f>INDEX('[8]Analysis I'!AS$9:AS$69,MATCH('T2 Revenue by customer by type'!$C25,'[8]Analysis I'!$AQ$9:$AQ$69,0))</f>
        <v>6.2922318532908497</v>
      </c>
      <c r="E25" s="64">
        <f t="shared" si="0"/>
        <v>7.8764617223189941E-3</v>
      </c>
      <c r="F25" s="65">
        <f t="shared" si="2"/>
        <v>0.91635108771262697</v>
      </c>
      <c r="H25" s="32">
        <f>INDEX('[8]Analysis I'!AW$9:AW$69,MATCH('T2 Revenue by customer by type'!$C25,'[8]Analysis I'!$AQ$9:$AQ$69,0))</f>
        <v>1.1683198099999998</v>
      </c>
      <c r="I25" s="12">
        <f>INDEX('[8]Analysis I'!AX$9:AX$69,MATCH('T2 Revenue by customer by type'!$C25,'[8]Analysis I'!$AQ$9:$AQ$69,0))</f>
        <v>1.1764187417234051</v>
      </c>
      <c r="J25" s="12">
        <f>INDEX('[8]Analysis I'!AY$9:AY$69,MATCH('T2 Revenue by customer by type'!$C25,'[8]Analysis I'!$AQ$9:$AQ$69,0))</f>
        <v>3.8582481102139123</v>
      </c>
      <c r="K25" s="13">
        <f>INDEX('[8]Analysis I'!AZ$9:AZ$69,MATCH('T2 Revenue by customer by type'!$C25,'[8]Analysis I'!$AQ$9:$AQ$69,0))</f>
        <v>8.924519135353251E-2</v>
      </c>
      <c r="M25" s="32">
        <f>INDEX('[8]Benefit-based charges (Cust.)'!$BV$75:$BV$130,MATCH(A25,'[8]Benefit-based charges (Cust.)'!$B$75:$B$130,0))</f>
        <v>1.1248607745141499</v>
      </c>
      <c r="N25" s="13">
        <f t="shared" si="1"/>
        <v>5.1557967209255207E-2</v>
      </c>
      <c r="P25" s="4">
        <v>23</v>
      </c>
    </row>
    <row r="26" spans="1:16" x14ac:dyDescent="0.35">
      <c r="A26" s="41" t="str" cm="1">
        <f t="array" ref="A26">INDEX('[8]Analysis I'!$B$9:$B$64,MATCH($P26,'[8]Analysis I'!$W$9:$W$64,0),0)</f>
        <v>WTOM</v>
      </c>
      <c r="B26" s="75" t="str" cm="1">
        <f t="array" ref="B26">INDEX('[8]Analysis I'!$D$9:$D$64,MATCH($P26,'[8]Analysis I'!$W$9:$W$64,0),0)</f>
        <v>Lines Business</v>
      </c>
      <c r="C26" s="71" t="s">
        <v>52</v>
      </c>
      <c r="D26" s="67">
        <f>INDEX('[8]Analysis I'!AS$9:AS$69,MATCH('T2 Revenue by customer by type'!$C26,'[8]Analysis I'!$AQ$9:$AQ$69,0))</f>
        <v>6.0860793336371222</v>
      </c>
      <c r="E26" s="64">
        <f t="shared" si="0"/>
        <v>7.6184050473789289E-3</v>
      </c>
      <c r="F26" s="65">
        <f t="shared" si="2"/>
        <v>0.92396949276000595</v>
      </c>
      <c r="H26" s="32">
        <f>INDEX('[8]Analysis I'!AW$9:AW$69,MATCH('T2 Revenue by customer by type'!$C26,'[8]Analysis I'!$AQ$9:$AQ$69,0))</f>
        <v>1.3690123600000002</v>
      </c>
      <c r="I26" s="12">
        <f>INDEX('[8]Analysis I'!AX$9:AX$69,MATCH('T2 Revenue by customer by type'!$C26,'[8]Analysis I'!$AQ$9:$AQ$69,0))</f>
        <v>0.69946451976331381</v>
      </c>
      <c r="J26" s="12">
        <f>INDEX('[8]Analysis I'!AY$9:AY$69,MATCH('T2 Revenue by customer by type'!$C26,'[8]Analysis I'!$AQ$9:$AQ$69,0))</f>
        <v>3.9354340020942384</v>
      </c>
      <c r="K26" s="13">
        <f>INDEX('[8]Analysis I'!AZ$9:AZ$69,MATCH('T2 Revenue by customer by type'!$C26,'[8]Analysis I'!$AQ$9:$AQ$69,0))</f>
        <v>8.2168451779569468E-2</v>
      </c>
      <c r="M26" s="32">
        <f>INDEX('[8]Benefit-based charges (Cust.)'!$BV$75:$BV$130,MATCH(A26,'[8]Benefit-based charges (Cust.)'!$B$75:$B$130,0))</f>
        <v>0.65253691148837745</v>
      </c>
      <c r="N26" s="13">
        <f t="shared" si="1"/>
        <v>4.6927608274936361E-2</v>
      </c>
      <c r="P26" s="4">
        <v>24</v>
      </c>
    </row>
    <row r="27" spans="1:16" x14ac:dyDescent="0.35">
      <c r="A27" s="41" t="str" cm="1">
        <f t="array" ref="A27">INDEX('[8]Analysis I'!$B$9:$B$64,MATCH($P27,'[8]Analysis I'!$W$9:$W$64,0),0)</f>
        <v>TOPE</v>
      </c>
      <c r="B27" s="75" t="str" cm="1">
        <f t="array" ref="B27">INDEX('[8]Analysis I'!$D$9:$D$64,MATCH($P27,'[8]Analysis I'!$W$9:$W$64,0),0)</f>
        <v>Lines Business</v>
      </c>
      <c r="C27" s="71" t="s">
        <v>51</v>
      </c>
      <c r="D27" s="67">
        <f>INDEX('[8]Analysis I'!AS$9:AS$69,MATCH('T2 Revenue by customer by type'!$C27,'[8]Analysis I'!$AQ$9:$AQ$69,0))</f>
        <v>5.8788423280760771</v>
      </c>
      <c r="E27" s="64">
        <f t="shared" si="0"/>
        <v>7.3589908395417071E-3</v>
      </c>
      <c r="F27" s="65">
        <f t="shared" si="2"/>
        <v>0.93132848359954767</v>
      </c>
      <c r="H27" s="32">
        <f>INDEX('[8]Analysis I'!AW$9:AW$69,MATCH('T2 Revenue by customer by type'!$C27,'[8]Analysis I'!$AQ$9:$AQ$69,0))</f>
        <v>0.98959481999999999</v>
      </c>
      <c r="I27" s="12">
        <f>INDEX('[8]Analysis I'!AX$9:AX$69,MATCH('T2 Revenue by customer by type'!$C27,'[8]Analysis I'!$AQ$9:$AQ$69,0))</f>
        <v>1.192000641017573</v>
      </c>
      <c r="J27" s="12">
        <f>INDEX('[8]Analysis I'!AY$9:AY$69,MATCH('T2 Revenue by customer by type'!$C27,'[8]Analysis I'!$AQ$9:$AQ$69,0))</f>
        <v>3.61223881266445</v>
      </c>
      <c r="K27" s="13">
        <f>INDEX('[8]Analysis I'!AZ$9:AZ$69,MATCH('T2 Revenue by customer by type'!$C27,'[8]Analysis I'!$AQ$9:$AQ$69,0))</f>
        <v>8.500805439405347E-2</v>
      </c>
      <c r="M27" s="32">
        <f>INDEX('[8]Benefit-based charges (Cust.)'!$BV$75:$BV$130,MATCH(A27,'[8]Benefit-based charges (Cust.)'!$B$75:$B$130,0))</f>
        <v>1.1342846100531259</v>
      </c>
      <c r="N27" s="13">
        <f t="shared" si="1"/>
        <v>5.7716030964447107E-2</v>
      </c>
      <c r="P27" s="4">
        <v>25</v>
      </c>
    </row>
    <row r="28" spans="1:16" x14ac:dyDescent="0.35">
      <c r="A28" s="41" t="str" cm="1">
        <f t="array" ref="A28">INDEX('[8]Analysis I'!$B$9:$B$64,MATCH($P28,'[8]Analysis I'!$W$9:$W$64,0),0)</f>
        <v>MARL</v>
      </c>
      <c r="B28" s="75" t="str" cm="1">
        <f t="array" ref="B28">INDEX('[8]Analysis I'!$D$9:$D$64,MATCH($P28,'[8]Analysis I'!$W$9:$W$64,0),0)</f>
        <v>Lines Business</v>
      </c>
      <c r="C28" s="71" t="s">
        <v>50</v>
      </c>
      <c r="D28" s="67">
        <f>INDEX('[8]Analysis I'!AS$9:AS$69,MATCH('T2 Revenue by customer by type'!$C28,'[8]Analysis I'!$AQ$9:$AQ$69,0))</f>
        <v>5.4486704007006317</v>
      </c>
      <c r="E28" s="64">
        <f t="shared" si="0"/>
        <v>6.8205121567803855E-3</v>
      </c>
      <c r="F28" s="65">
        <f t="shared" si="2"/>
        <v>0.93814899575632804</v>
      </c>
      <c r="H28" s="32">
        <f>INDEX('[8]Analysis I'!AW$9:AW$69,MATCH('T2 Revenue by customer by type'!$C28,'[8]Analysis I'!$AQ$9:$AQ$69,0))</f>
        <v>0.59713078000000008</v>
      </c>
      <c r="I28" s="12">
        <f>INDEX('[8]Analysis I'!AX$9:AX$69,MATCH('T2 Revenue by customer by type'!$C28,'[8]Analysis I'!$AQ$9:$AQ$69,0))</f>
        <v>0.97885226898946176</v>
      </c>
      <c r="J28" s="12">
        <f>INDEX('[8]Analysis I'!AY$9:AY$69,MATCH('T2 Revenue by customer by type'!$C28,'[8]Analysis I'!$AQ$9:$AQ$69,0))</f>
        <v>3.7893120802722602</v>
      </c>
      <c r="K28" s="13">
        <f>INDEX('[8]Analysis I'!AZ$9:AZ$69,MATCH('T2 Revenue by customer by type'!$C28,'[8]Analysis I'!$AQ$9:$AQ$69,0))</f>
        <v>8.3375271438909951E-2</v>
      </c>
      <c r="M28" s="32">
        <f>INDEX('[8]Benefit-based charges (Cust.)'!$BV$75:$BV$130,MATCH(A28,'[8]Benefit-based charges (Cust.)'!$B$75:$B$130,0))</f>
        <v>0.86604301026731401</v>
      </c>
      <c r="N28" s="13">
        <f t="shared" si="1"/>
        <v>0.11280925872214775</v>
      </c>
      <c r="P28" s="4">
        <v>26</v>
      </c>
    </row>
    <row r="29" spans="1:16" x14ac:dyDescent="0.35">
      <c r="A29" s="41" t="str" cm="1">
        <f t="array" ref="A29">INDEX('[8]Analysis I'!$B$9:$B$64,MATCH($P29,'[8]Analysis I'!$W$9:$W$64,0),0)</f>
        <v>WATA</v>
      </c>
      <c r="B29" s="75" t="str" cm="1">
        <f t="array" ref="B29">INDEX('[8]Analysis I'!$D$9:$D$64,MATCH($P29,'[8]Analysis I'!$W$9:$W$64,0),0)</f>
        <v>Lines Business</v>
      </c>
      <c r="C29" s="71" t="s">
        <v>49</v>
      </c>
      <c r="D29" s="67">
        <f>INDEX('[8]Analysis I'!AS$9:AS$69,MATCH('T2 Revenue by customer by type'!$C29,'[8]Analysis I'!$AQ$9:$AQ$69,0))</f>
        <v>5.2788675927470923</v>
      </c>
      <c r="E29" s="64">
        <f t="shared" si="0"/>
        <v>6.6079571606562602E-3</v>
      </c>
      <c r="F29" s="65">
        <f t="shared" si="2"/>
        <v>0.94475695291698425</v>
      </c>
      <c r="H29" s="32">
        <f>INDEX('[8]Analysis I'!AW$9:AW$69,MATCH('T2 Revenue by customer by type'!$C29,'[8]Analysis I'!$AQ$9:$AQ$69,0))</f>
        <v>0.93573624999999994</v>
      </c>
      <c r="I29" s="12">
        <f>INDEX('[8]Analysis I'!AX$9:AX$69,MATCH('T2 Revenue by customer by type'!$C29,'[8]Analysis I'!$AQ$9:$AQ$69,0))</f>
        <v>0.68778467806554611</v>
      </c>
      <c r="J29" s="12">
        <f>INDEX('[8]Analysis I'!AY$9:AY$69,MATCH('T2 Revenue by customer by type'!$C29,'[8]Analysis I'!$AQ$9:$AQ$69,0))</f>
        <v>3.5790377385698191</v>
      </c>
      <c r="K29" s="13">
        <f>INDEX('[8]Analysis I'!AZ$9:AZ$69,MATCH('T2 Revenue by customer by type'!$C29,'[8]Analysis I'!$AQ$9:$AQ$69,0))</f>
        <v>7.6308926111727252E-2</v>
      </c>
      <c r="M29" s="32">
        <f>INDEX('[8]Benefit-based charges (Cust.)'!$BV$75:$BV$130,MATCH(A29,'[8]Benefit-based charges (Cust.)'!$B$75:$B$130,0))</f>
        <v>0.68175975566238933</v>
      </c>
      <c r="N29" s="13">
        <f t="shared" si="1"/>
        <v>6.0249224031567739E-3</v>
      </c>
      <c r="P29" s="4">
        <v>27</v>
      </c>
    </row>
    <row r="30" spans="1:16" x14ac:dyDescent="0.35">
      <c r="A30" s="41" t="str" cm="1">
        <f t="array" ref="A30">INDEX('[8]Analysis I'!$B$9:$B$64,MATCH($P30,'[8]Analysis I'!$W$9:$W$64,0),0)</f>
        <v>PANP</v>
      </c>
      <c r="B30" s="75" t="str" cm="1">
        <f t="array" ref="B30">INDEX('[8]Analysis I'!$D$9:$D$64,MATCH($P30,'[8]Analysis I'!$W$9:$W$64,0),0)</f>
        <v>Direct Connect</v>
      </c>
      <c r="C30" s="72" t="s">
        <v>99</v>
      </c>
      <c r="D30" s="67">
        <f>INDEX('[8]Analysis I'!AS$9:AS$69,MATCH('T2 Revenue by customer by type'!$C30,'[8]Analysis I'!$AQ$9:$AQ$69,0))</f>
        <v>4.1982775904843121</v>
      </c>
      <c r="E30" s="64">
        <f t="shared" si="0"/>
        <v>5.2553010620269647E-3</v>
      </c>
      <c r="F30" s="65">
        <f t="shared" si="2"/>
        <v>0.95001225397901123</v>
      </c>
      <c r="H30" s="32">
        <f>INDEX('[8]Analysis I'!AW$9:AW$69,MATCH('T2 Revenue by customer by type'!$C30,'[8]Analysis I'!$AQ$9:$AQ$69,0))</f>
        <v>1.0218734</v>
      </c>
      <c r="I30" s="12">
        <f>INDEX('[8]Analysis I'!AX$9:AX$69,MATCH('T2 Revenue by customer by type'!$C30,'[8]Analysis I'!$AQ$9:$AQ$69,0))</f>
        <v>0.75510355010118402</v>
      </c>
      <c r="J30" s="12">
        <f>INDEX('[8]Analysis I'!AY$9:AY$69,MATCH('T2 Revenue by customer by type'!$C30,'[8]Analysis I'!$AQ$9:$AQ$69,0))</f>
        <v>4.075921007426544</v>
      </c>
      <c r="K30" s="13">
        <f>INDEX('[8]Analysis I'!AZ$9:AZ$69,MATCH('T2 Revenue by customer by type'!$C30,'[8]Analysis I'!$AQ$9:$AQ$69,0))</f>
        <v>-1.6546203670434159</v>
      </c>
      <c r="M30" s="32">
        <f>INDEX('[8]Benefit-based charges (Cust.)'!$BV$75:$BV$130,MATCH(A30,'[8]Benefit-based charges (Cust.)'!$B$75:$B$130,0))</f>
        <v>0.70609773257583419</v>
      </c>
      <c r="N30" s="13">
        <f t="shared" si="1"/>
        <v>4.9005817525349826E-2</v>
      </c>
      <c r="P30" s="4">
        <v>28</v>
      </c>
    </row>
    <row r="31" spans="1:16" x14ac:dyDescent="0.35">
      <c r="A31" s="41" t="str" cm="1">
        <f t="array" ref="A31">INDEX('[8]Analysis I'!$B$9:$B$64,MATCH($P31,'[8]Analysis I'!$W$9:$W$64,0),0)</f>
        <v>WPOW</v>
      </c>
      <c r="B31" s="75" t="str" cm="1">
        <f t="array" ref="B31">INDEX('[8]Analysis I'!$D$9:$D$64,MATCH($P31,'[8]Analysis I'!$W$9:$W$64,0),0)</f>
        <v>Lines Business</v>
      </c>
      <c r="C31" s="71" t="s">
        <v>98</v>
      </c>
      <c r="D31" s="67">
        <f>INDEX('[8]Analysis I'!AS$9:AS$69,MATCH('T2 Revenue by customer by type'!$C31,'[8]Analysis I'!$AQ$9:$AQ$69,0))</f>
        <v>4.0082837836851786</v>
      </c>
      <c r="E31" s="64">
        <f t="shared" si="0"/>
        <v>5.0174714680732094E-3</v>
      </c>
      <c r="F31" s="65">
        <f t="shared" si="2"/>
        <v>0.95502972544708442</v>
      </c>
      <c r="H31" s="32">
        <f>INDEX('[8]Analysis I'!AW$9:AW$69,MATCH('T2 Revenue by customer by type'!$C31,'[8]Analysis I'!$AQ$9:$AQ$69,0))</f>
        <v>0.25339321999999997</v>
      </c>
      <c r="I31" s="12">
        <f>INDEX('[8]Analysis I'!AX$9:AX$69,MATCH('T2 Revenue by customer by type'!$C31,'[8]Analysis I'!$AQ$9:$AQ$69,0))</f>
        <v>0.57522024814220918</v>
      </c>
      <c r="J31" s="12">
        <f>INDEX('[8]Analysis I'!AY$9:AY$69,MATCH('T2 Revenue by customer by type'!$C31,'[8]Analysis I'!$AQ$9:$AQ$69,0))</f>
        <v>3.1149631651952632</v>
      </c>
      <c r="K31" s="13">
        <f>INDEX('[8]Analysis I'!AZ$9:AZ$69,MATCH('T2 Revenue by customer by type'!$C31,'[8]Analysis I'!$AQ$9:$AQ$69,0))</f>
        <v>6.4707150347706424E-2</v>
      </c>
      <c r="M31" s="32">
        <f>INDEX('[8]Benefit-based charges (Cust.)'!$BV$75:$BV$130,MATCH(A31,'[8]Benefit-based charges (Cust.)'!$B$75:$B$130,0))</f>
        <v>0.17655506576483168</v>
      </c>
      <c r="N31" s="13">
        <f t="shared" si="1"/>
        <v>0.39866518237737747</v>
      </c>
      <c r="P31" s="4">
        <v>29</v>
      </c>
    </row>
    <row r="32" spans="1:16" x14ac:dyDescent="0.35">
      <c r="A32" s="41" t="str" cm="1">
        <f t="array" ref="A32">INDEX('[8]Analysis I'!$B$9:$B$64,MATCH($P32,'[8]Analysis I'!$W$9:$W$64,0),0)</f>
        <v>EAST</v>
      </c>
      <c r="B32" s="75" t="str" cm="1">
        <f t="array" ref="B32">INDEX('[8]Analysis I'!$D$9:$D$64,MATCH($P32,'[8]Analysis I'!$W$9:$W$64,0),0)</f>
        <v>Lines Business</v>
      </c>
      <c r="C32" s="72" t="s">
        <v>97</v>
      </c>
      <c r="D32" s="67">
        <f>INDEX('[8]Analysis I'!AS$9:AS$69,MATCH('T2 Revenue by customer by type'!$C32,'[8]Analysis I'!$AQ$9:$AQ$69,0))</f>
        <v>4.0568566339554613</v>
      </c>
      <c r="E32" s="64">
        <f t="shared" si="0"/>
        <v>5.0782737723776387E-3</v>
      </c>
      <c r="F32" s="65">
        <f t="shared" si="2"/>
        <v>0.9601079992194621</v>
      </c>
      <c r="H32" s="32">
        <f>INDEX('[8]Analysis I'!AW$9:AW$69,MATCH('T2 Revenue by customer by type'!$C32,'[8]Analysis I'!$AQ$9:$AQ$69,0))</f>
        <v>0.70945624000000007</v>
      </c>
      <c r="I32" s="12">
        <f>INDEX('[8]Analysis I'!AX$9:AX$69,MATCH('T2 Revenue by customer by type'!$C32,'[8]Analysis I'!$AQ$9:$AQ$69,0))</f>
        <v>0.19774263310008672</v>
      </c>
      <c r="J32" s="12">
        <f>INDEX('[8]Analysis I'!AY$9:AY$69,MATCH('T2 Revenue by customer by type'!$C32,'[8]Analysis I'!$AQ$9:$AQ$69,0))</f>
        <v>3.0911349338323033</v>
      </c>
      <c r="K32" s="13">
        <f>INDEX('[8]Analysis I'!AZ$9:AZ$69,MATCH('T2 Revenue by customer by type'!$C32,'[8]Analysis I'!$AQ$9:$AQ$69,0))</f>
        <v>5.8522827023071454E-2</v>
      </c>
      <c r="M32" s="32">
        <f>INDEX('[8]Benefit-based charges (Cust.)'!$BV$75:$BV$130,MATCH(A32,'[8]Benefit-based charges (Cust.)'!$B$75:$B$130,0))</f>
        <v>0.49803570805245995</v>
      </c>
      <c r="N32" s="13">
        <f t="shared" si="1"/>
        <v>-0.30029307495237323</v>
      </c>
      <c r="P32" s="4">
        <v>30</v>
      </c>
    </row>
    <row r="33" spans="1:16" x14ac:dyDescent="0.35">
      <c r="A33" s="41" t="str" cm="1">
        <f t="array" ref="A33">INDEX('[8]Analysis I'!$B$9:$B$64,MATCH($P33,'[8]Analysis I'!$W$9:$W$64,0),0)</f>
        <v>SKOG</v>
      </c>
      <c r="B33" s="75" t="str" cm="1">
        <f t="array" ref="B33">INDEX('[8]Analysis I'!$D$9:$D$64,MATCH($P33,'[8]Analysis I'!$W$9:$W$64,0),0)</f>
        <v>Direct Connect</v>
      </c>
      <c r="C33" s="71" t="s">
        <v>96</v>
      </c>
      <c r="D33" s="67">
        <f>INDEX('[8]Analysis I'!AS$9:AS$69,MATCH('T2 Revenue by customer by type'!$C33,'[8]Analysis I'!$AQ$9:$AQ$69,0))</f>
        <v>3.8231394089958339</v>
      </c>
      <c r="E33" s="64">
        <f t="shared" si="0"/>
        <v>4.7857122744604345E-3</v>
      </c>
      <c r="F33" s="65">
        <f t="shared" si="2"/>
        <v>0.96489371149392256</v>
      </c>
      <c r="H33" s="32">
        <f>INDEX('[8]Analysis I'!AW$9:AW$69,MATCH('T2 Revenue by customer by type'!$C33,'[8]Analysis I'!$AQ$9:$AQ$69,0))</f>
        <v>1.1660340200000001</v>
      </c>
      <c r="I33" s="12">
        <f>INDEX('[8]Analysis I'!AX$9:AX$69,MATCH('T2 Revenue by customer by type'!$C33,'[8]Analysis I'!$AQ$9:$AQ$69,0))</f>
        <v>0.47019659955891602</v>
      </c>
      <c r="J33" s="12">
        <f>INDEX('[8]Analysis I'!AY$9:AY$69,MATCH('T2 Revenue by customer by type'!$C33,'[8]Analysis I'!$AQ$9:$AQ$69,0))</f>
        <v>6.3776301511538982</v>
      </c>
      <c r="K33" s="13">
        <f>INDEX('[8]Analysis I'!AZ$9:AZ$69,MATCH('T2 Revenue by customer by type'!$C33,'[8]Analysis I'!$AQ$9:$AQ$69,0))</f>
        <v>-4.1907213617169798</v>
      </c>
      <c r="M33" s="32">
        <f>INDEX('[8]Benefit-based charges (Cust.)'!$BV$75:$BV$130,MATCH(A33,'[8]Benefit-based charges (Cust.)'!$B$75:$B$130,0))</f>
        <v>0.3765762375177239</v>
      </c>
      <c r="N33" s="13">
        <f t="shared" si="1"/>
        <v>9.3620362041192118E-2</v>
      </c>
      <c r="P33" s="4">
        <v>31</v>
      </c>
    </row>
    <row r="34" spans="1:16" x14ac:dyDescent="0.35">
      <c r="A34" s="41" t="str" cm="1">
        <f t="array" ref="A34">INDEX('[8]Analysis I'!$B$9:$B$64,MATCH($P34,'[8]Analysis I'!$W$9:$W$64,0),0)</f>
        <v>TRNZ</v>
      </c>
      <c r="B34" s="75" t="str" cm="1">
        <f t="array" ref="B34">INDEX('[8]Analysis I'!$D$9:$D$64,MATCH($P34,'[8]Analysis I'!$W$9:$W$64,0),0)</f>
        <v>Direct Connect</v>
      </c>
      <c r="C34" s="72" t="s">
        <v>95</v>
      </c>
      <c r="D34" s="67">
        <f>INDEX('[8]Analysis I'!AS$9:AS$69,MATCH('T2 Revenue by customer by type'!$C34,'[8]Analysis I'!$AQ$9:$AQ$69,0))</f>
        <v>3.5244709394441127</v>
      </c>
      <c r="E34" s="64">
        <f t="shared" si="0"/>
        <v>4.4118463993723456E-3</v>
      </c>
      <c r="F34" s="65">
        <f t="shared" si="2"/>
        <v>0.96930555789329487</v>
      </c>
      <c r="H34" s="32">
        <f>INDEX('[8]Analysis I'!AW$9:AW$69,MATCH('T2 Revenue by customer by type'!$C34,'[8]Analysis I'!$AQ$9:$AQ$69,0))</f>
        <v>1.13163349</v>
      </c>
      <c r="I34" s="12">
        <f>INDEX('[8]Analysis I'!AX$9:AX$69,MATCH('T2 Revenue by customer by type'!$C34,'[8]Analysis I'!$AQ$9:$AQ$69,0))</f>
        <v>0.46247663759821378</v>
      </c>
      <c r="J34" s="12">
        <f>INDEX('[8]Analysis I'!AY$9:AY$69,MATCH('T2 Revenue by customer by type'!$C34,'[8]Analysis I'!$AQ$9:$AQ$69,0))</f>
        <v>1.8885808704708142</v>
      </c>
      <c r="K34" s="13">
        <f>INDEX('[8]Analysis I'!AZ$9:AZ$69,MATCH('T2 Revenue by customer by type'!$C34,'[8]Analysis I'!$AQ$9:$AQ$69,0))</f>
        <v>4.1779941375084631E-2</v>
      </c>
      <c r="M34" s="32">
        <f>INDEX('[8]Benefit-based charges (Cust.)'!$BV$75:$BV$130,MATCH(A34,'[8]Benefit-based charges (Cust.)'!$B$75:$B$130,0))</f>
        <v>0.25138548013366352</v>
      </c>
      <c r="N34" s="13">
        <f t="shared" si="1"/>
        <v>0.21109115746455026</v>
      </c>
      <c r="P34" s="4">
        <v>32</v>
      </c>
    </row>
    <row r="35" spans="1:16" x14ac:dyDescent="0.35">
      <c r="A35" s="41" t="str" cm="1">
        <f t="array" ref="A35">INDEX('[8]Analysis I'!$B$9:$B$64,MATCH($P35,'[8]Analysis I'!$W$9:$W$64,0),0)</f>
        <v>WNST</v>
      </c>
      <c r="B35" s="75" t="str" cm="1">
        <f t="array" ref="B35">INDEX('[8]Analysis I'!$D$9:$D$64,MATCH($P35,'[8]Analysis I'!$W$9:$W$64,0),0)</f>
        <v>Direct Connect</v>
      </c>
      <c r="C35" s="71" t="s">
        <v>94</v>
      </c>
      <c r="D35" s="67">
        <f>INDEX('[8]Analysis I'!AS$9:AS$69,MATCH('T2 Revenue by customer by type'!$C35,'[8]Analysis I'!$AQ$9:$AQ$69,0))</f>
        <v>3.5428247324246556</v>
      </c>
      <c r="E35" s="64">
        <f t="shared" si="0"/>
        <v>4.4348212278976177E-3</v>
      </c>
      <c r="F35" s="65">
        <f t="shared" si="2"/>
        <v>0.97374037912119249</v>
      </c>
      <c r="H35" s="32">
        <f>INDEX('[8]Analysis I'!AW$9:AW$69,MATCH('T2 Revenue by customer by type'!$C35,'[8]Analysis I'!$AQ$9:$AQ$69,0))</f>
        <v>1.97009477</v>
      </c>
      <c r="I35" s="12">
        <f>INDEX('[8]Analysis I'!AX$9:AX$69,MATCH('T2 Revenue by customer by type'!$C35,'[8]Analysis I'!$AQ$9:$AQ$69,0))</f>
        <v>0.25576922264471186</v>
      </c>
      <c r="J35" s="12">
        <f>INDEX('[8]Analysis I'!AY$9:AY$69,MATCH('T2 Revenue by customer by type'!$C35,'[8]Analysis I'!$AQ$9:$AQ$69,0))</f>
        <v>2.1746957434504663</v>
      </c>
      <c r="K35" s="13">
        <f>INDEX('[8]Analysis I'!AZ$9:AZ$69,MATCH('T2 Revenue by customer by type'!$C35,'[8]Analysis I'!$AQ$9:$AQ$69,0))</f>
        <v>-0.85773500367052269</v>
      </c>
      <c r="M35" s="32">
        <f>INDEX('[8]Benefit-based charges (Cust.)'!$BV$75:$BV$130,MATCH(A35,'[8]Benefit-based charges (Cust.)'!$B$75:$B$130,0))</f>
        <v>0.44425066826016346</v>
      </c>
      <c r="N35" s="13">
        <f t="shared" si="1"/>
        <v>-0.1884814456154516</v>
      </c>
      <c r="P35" s="4">
        <v>33</v>
      </c>
    </row>
    <row r="36" spans="1:16" x14ac:dyDescent="0.35">
      <c r="A36" s="41" t="str" cm="1">
        <f t="array" ref="A36">INDEX('[8]Analysis I'!$B$9:$B$64,MATCH($P36,'[8]Analysis I'!$W$9:$W$64,0),0)</f>
        <v>NAPA</v>
      </c>
      <c r="B36" s="75" t="str" cm="1">
        <f t="array" ref="B36">INDEX('[8]Analysis I'!$D$9:$D$64,MATCH($P36,'[8]Analysis I'!$W$9:$W$64,0),0)</f>
        <v>Generator</v>
      </c>
      <c r="C36" s="72" t="s">
        <v>93</v>
      </c>
      <c r="D36" s="67">
        <f>INDEX('[8]Analysis I'!AS$9:AS$69,MATCH('T2 Revenue by customer by type'!$C36,'[8]Analysis I'!$AQ$9:$AQ$69,0))</f>
        <v>2.4653257799901032</v>
      </c>
      <c r="E36" s="64">
        <f t="shared" si="0"/>
        <v>3.0860344297361816E-3</v>
      </c>
      <c r="F36" s="65">
        <f t="shared" si="2"/>
        <v>0.9768264135509287</v>
      </c>
      <c r="H36" s="32">
        <f>INDEX('[8]Analysis I'!AW$9:AW$69,MATCH('T2 Revenue by customer by type'!$C36,'[8]Analysis I'!$AQ$9:$AQ$69,0))</f>
        <v>0.42689475999999998</v>
      </c>
      <c r="I36" s="12">
        <f>INDEX('[8]Analysis I'!AX$9:AX$69,MATCH('T2 Revenue by customer by type'!$C36,'[8]Analysis I'!$AQ$9:$AQ$69,0))</f>
        <v>1.7300587802840883</v>
      </c>
      <c r="J36" s="12">
        <f>INDEX('[8]Analysis I'!AY$9:AY$69,MATCH('T2 Revenue by customer by type'!$C36,'[8]Analysis I'!$AQ$9:$AQ$69,0))</f>
        <v>0.27641379999999999</v>
      </c>
      <c r="K36" s="13">
        <f>INDEX('[8]Analysis I'!AZ$9:AZ$69,MATCH('T2 Revenue by customer by type'!$C36,'[8]Analysis I'!$AQ$9:$AQ$69,0))</f>
        <v>3.1958439706014932E-2</v>
      </c>
      <c r="M36" s="32">
        <f>INDEX('[8]Benefit-based charges (Cust.)'!$BV$75:$BV$130,MATCH(A36,'[8]Benefit-based charges (Cust.)'!$B$75:$B$130,0))</f>
        <v>1.5080227889724269</v>
      </c>
      <c r="N36" s="13">
        <f t="shared" si="1"/>
        <v>0.22203599131166141</v>
      </c>
      <c r="P36" s="4">
        <v>34</v>
      </c>
    </row>
    <row r="37" spans="1:16" x14ac:dyDescent="0.35">
      <c r="A37" s="41" t="str" cm="1">
        <f t="array" ref="A37">INDEX('[8]Analysis I'!$B$9:$B$64,MATCH($P37,'[8]Analysis I'!$W$9:$W$64,0),0)</f>
        <v>CHBP</v>
      </c>
      <c r="B37" s="75" t="str" cm="1">
        <f t="array" ref="B37">INDEX('[8]Analysis I'!$D$9:$D$64,MATCH($P37,'[8]Analysis I'!$W$9:$W$64,0),0)</f>
        <v>Lines Business</v>
      </c>
      <c r="C37" s="71" t="s">
        <v>92</v>
      </c>
      <c r="D37" s="67">
        <f>INDEX('[8]Analysis I'!AS$9:AS$69,MATCH('T2 Revenue by customer by type'!$C37,'[8]Analysis I'!$AQ$9:$AQ$69,0))</f>
        <v>2.2033452972340188</v>
      </c>
      <c r="E37" s="64">
        <f t="shared" si="0"/>
        <v>2.7580936779433587E-3</v>
      </c>
      <c r="F37" s="65">
        <f t="shared" si="2"/>
        <v>0.97958450722887203</v>
      </c>
      <c r="H37" s="32">
        <f>INDEX('[8]Analysis I'!AW$9:AW$69,MATCH('T2 Revenue by customer by type'!$C37,'[8]Analysis I'!$AQ$9:$AQ$69,0))</f>
        <v>0.76442118000000003</v>
      </c>
      <c r="I37" s="12">
        <f>INDEX('[8]Analysis I'!AX$9:AX$69,MATCH('T2 Revenue by customer by type'!$C37,'[8]Analysis I'!$AQ$9:$AQ$69,0))</f>
        <v>0.35827183613967589</v>
      </c>
      <c r="J37" s="12">
        <f>INDEX('[8]Analysis I'!AY$9:AY$69,MATCH('T2 Revenue by customer by type'!$C37,'[8]Analysis I'!$AQ$9:$AQ$69,0))</f>
        <v>1.0562250269232325</v>
      </c>
      <c r="K37" s="13">
        <f>INDEX('[8]Analysis I'!AZ$9:AZ$69,MATCH('T2 Revenue by customer by type'!$C37,'[8]Analysis I'!$AQ$9:$AQ$69,0))</f>
        <v>2.4427254171110437E-2</v>
      </c>
      <c r="M37" s="32">
        <f>INDEX('[8]Benefit-based charges (Cust.)'!$BV$75:$BV$130,MATCH(A37,'[8]Benefit-based charges (Cust.)'!$B$75:$B$130,0))</f>
        <v>0.30769907300254962</v>
      </c>
      <c r="N37" s="13">
        <f t="shared" si="1"/>
        <v>5.0572763137126275E-2</v>
      </c>
      <c r="P37" s="4">
        <v>35</v>
      </c>
    </row>
    <row r="38" spans="1:16" x14ac:dyDescent="0.35">
      <c r="A38" s="41" t="str" cm="1">
        <f t="array" ref="A38">INDEX('[8]Analysis I'!$B$9:$B$64,MATCH($P38,'[8]Analysis I'!$W$9:$W$64,0),0)</f>
        <v>TRUG</v>
      </c>
      <c r="B38" s="75" t="str" cm="1">
        <f t="array" ref="B38">INDEX('[8]Analysis I'!$D$9:$D$64,MATCH($P38,'[8]Analysis I'!$W$9:$W$64,0),0)</f>
        <v>Generator</v>
      </c>
      <c r="C38" s="72" t="s">
        <v>91</v>
      </c>
      <c r="D38" s="67">
        <f>INDEX('[8]Analysis I'!AS$9:AS$69,MATCH('T2 Revenue by customer by type'!$C38,'[8]Analysis I'!$AQ$9:$AQ$69,0))</f>
        <v>1.9755531120980523</v>
      </c>
      <c r="E38" s="64">
        <f t="shared" si="0"/>
        <v>2.4729489997591821E-3</v>
      </c>
      <c r="F38" s="65">
        <f t="shared" si="2"/>
        <v>0.98205745622863116</v>
      </c>
      <c r="H38" s="32">
        <f>INDEX('[8]Analysis I'!AW$9:AW$69,MATCH('T2 Revenue by customer by type'!$C38,'[8]Analysis I'!$AQ$9:$AQ$69,0))</f>
        <v>0.78622065000000008</v>
      </c>
      <c r="I38" s="12">
        <f>INDEX('[8]Analysis I'!AX$9:AX$69,MATCH('T2 Revenue by customer by type'!$C38,'[8]Analysis I'!$AQ$9:$AQ$69,0))</f>
        <v>1.1349646367084043</v>
      </c>
      <c r="J38" s="12">
        <f>INDEX('[8]Analysis I'!AY$9:AY$69,MATCH('T2 Revenue by customer by type'!$C38,'[8]Analysis I'!$AQ$9:$AQ$69,0))</f>
        <v>3.4954212130444931E-2</v>
      </c>
      <c r="K38" s="13">
        <f>INDEX('[8]Analysis I'!AZ$9:AZ$69,MATCH('T2 Revenue by customer by type'!$C38,'[8]Analysis I'!$AQ$9:$AQ$69,0))</f>
        <v>1.9413613259202909E-2</v>
      </c>
      <c r="M38" s="32">
        <f>INDEX('[8]Benefit-based charges (Cust.)'!$BV$75:$BV$130,MATCH(A38,'[8]Benefit-based charges (Cust.)'!$B$75:$B$130,0))</f>
        <v>1.0490274259769325</v>
      </c>
      <c r="N38" s="13">
        <f t="shared" si="1"/>
        <v>8.5937210731471758E-2</v>
      </c>
      <c r="P38" s="4">
        <v>36</v>
      </c>
    </row>
    <row r="39" spans="1:16" x14ac:dyDescent="0.35">
      <c r="A39" s="41" t="str" cm="1">
        <f t="array" ref="A39">INDEX('[8]Analysis I'!$B$9:$B$64,MATCH($P39,'[8]Analysis I'!$W$9:$W$64,0),0)</f>
        <v>SCAN</v>
      </c>
      <c r="B39" s="75" t="str" cm="1">
        <f t="array" ref="B39">INDEX('[8]Analysis I'!$D$9:$D$64,MATCH($P39,'[8]Analysis I'!$W$9:$W$64,0),0)</f>
        <v>Lines Business</v>
      </c>
      <c r="C39" s="71" t="s">
        <v>90</v>
      </c>
      <c r="D39" s="67">
        <f>INDEX('[8]Analysis I'!AS$9:AS$69,MATCH('T2 Revenue by customer by type'!$C39,'[8]Analysis I'!$AQ$9:$AQ$69,0))</f>
        <v>1.703813504918954</v>
      </c>
      <c r="E39" s="64">
        <f t="shared" si="0"/>
        <v>2.1327920150376544E-3</v>
      </c>
      <c r="F39" s="65">
        <f t="shared" si="2"/>
        <v>0.98419024824366885</v>
      </c>
      <c r="H39" s="32">
        <f>INDEX('[8]Analysis I'!AW$9:AW$69,MATCH('T2 Revenue by customer by type'!$C39,'[8]Analysis I'!$AQ$9:$AQ$69,0))</f>
        <v>0.63787083</v>
      </c>
      <c r="I39" s="12">
        <f>INDEX('[8]Analysis I'!AX$9:AX$69,MATCH('T2 Revenue by customer by type'!$C39,'[8]Analysis I'!$AQ$9:$AQ$69,0))</f>
        <v>0.26262500412539896</v>
      </c>
      <c r="J39" s="12">
        <f>INDEX('[8]Analysis I'!AY$9:AY$69,MATCH('T2 Revenue by customer by type'!$C39,'[8]Analysis I'!$AQ$9:$AQ$69,0))</f>
        <v>0.78518635994357788</v>
      </c>
      <c r="K39" s="13">
        <f>INDEX('[8]Analysis I'!AZ$9:AZ$69,MATCH('T2 Revenue by customer by type'!$C39,'[8]Analysis I'!$AQ$9:$AQ$69,0))</f>
        <v>1.813131084997718E-2</v>
      </c>
      <c r="M39" s="32">
        <f>INDEX('[8]Benefit-based charges (Cust.)'!$BV$75:$BV$130,MATCH(A39,'[8]Benefit-based charges (Cust.)'!$B$75:$B$130,0))</f>
        <v>0.22719643422151467</v>
      </c>
      <c r="N39" s="13">
        <f t="shared" si="1"/>
        <v>3.5428569903884294E-2</v>
      </c>
      <c r="P39" s="4">
        <v>37</v>
      </c>
    </row>
    <row r="40" spans="1:16" x14ac:dyDescent="0.35">
      <c r="A40" s="41" t="str" cm="1">
        <f t="array" ref="A40">INDEX('[8]Analysis I'!$B$9:$B$64,MATCH($P40,'[8]Analysis I'!$W$9:$W$64,0),0)</f>
        <v>BUEL</v>
      </c>
      <c r="B40" s="75" t="str" cm="1">
        <f t="array" ref="B40">INDEX('[8]Analysis I'!$D$9:$D$64,MATCH($P40,'[8]Analysis I'!$W$9:$W$64,0),0)</f>
        <v>Lines Business</v>
      </c>
      <c r="C40" s="72" t="s">
        <v>89</v>
      </c>
      <c r="D40" s="67">
        <f>INDEX('[8]Analysis I'!AS$9:AS$69,MATCH('T2 Revenue by customer by type'!$C40,'[8]Analysis I'!$AQ$9:$AQ$69,0))</f>
        <v>1.3738490832378769</v>
      </c>
      <c r="E40" s="64">
        <f t="shared" si="0"/>
        <v>1.7197506335858775E-3</v>
      </c>
      <c r="F40" s="65">
        <f t="shared" si="2"/>
        <v>0.98590999887725472</v>
      </c>
      <c r="H40" s="32">
        <f>INDEX('[8]Analysis I'!AW$9:AW$69,MATCH('T2 Revenue by customer by type'!$C40,'[8]Analysis I'!$AQ$9:$AQ$69,0))</f>
        <v>0.26019180999999997</v>
      </c>
      <c r="I40" s="12">
        <f>INDEX('[8]Analysis I'!AX$9:AX$69,MATCH('T2 Revenue by customer by type'!$C40,'[8]Analysis I'!$AQ$9:$AQ$69,0))</f>
        <v>1.049464824273761</v>
      </c>
      <c r="J40" s="12">
        <f>INDEX('[8]Analysis I'!AY$9:AY$69,MATCH('T2 Revenue by customer by type'!$C40,'[8]Analysis I'!$AQ$9:$AQ$69,0))</f>
        <v>4.6985159999999998E-2</v>
      </c>
      <c r="K40" s="13">
        <f>INDEX('[8]Analysis I'!AZ$9:AZ$69,MATCH('T2 Revenue by customer by type'!$C40,'[8]Analysis I'!$AQ$9:$AQ$69,0))</f>
        <v>1.720728896411584E-2</v>
      </c>
      <c r="M40" s="32">
        <f>INDEX('[8]Benefit-based charges (Cust.)'!$BV$75:$BV$130,MATCH(A40,'[8]Benefit-based charges (Cust.)'!$B$75:$B$130,0))</f>
        <v>0.12704137734395882</v>
      </c>
      <c r="N40" s="13">
        <f t="shared" si="1"/>
        <v>0.92242344692980216</v>
      </c>
      <c r="P40" s="4">
        <v>38</v>
      </c>
    </row>
    <row r="41" spans="1:16" x14ac:dyDescent="0.35">
      <c r="A41" s="41" t="str" cm="1">
        <f t="array" ref="A41">INDEX('[8]Analysis I'!$B$9:$B$64,MATCH($P41,'[8]Analysis I'!$W$9:$W$64,0),0)</f>
        <v>NTRG</v>
      </c>
      <c r="B41" s="75" t="str" cm="1">
        <f t="array" ref="B41">INDEX('[8]Analysis I'!$D$9:$D$64,MATCH($P41,'[8]Analysis I'!$W$9:$W$64,0),0)</f>
        <v>Generator</v>
      </c>
      <c r="C41" s="71" t="s">
        <v>88</v>
      </c>
      <c r="D41" s="67">
        <f>INDEX('[8]Analysis I'!AS$9:AS$69,MATCH('T2 Revenue by customer by type'!$C41,'[8]Analysis I'!$AQ$9:$AQ$69,0))</f>
        <v>1.6356144140413127</v>
      </c>
      <c r="E41" s="64">
        <f t="shared" si="0"/>
        <v>2.0474220634339548E-3</v>
      </c>
      <c r="F41" s="65">
        <f t="shared" si="2"/>
        <v>0.98795742094068872</v>
      </c>
      <c r="H41" s="32">
        <f>INDEX('[8]Analysis I'!AW$9:AW$69,MATCH('T2 Revenue by customer by type'!$C41,'[8]Analysis I'!$AQ$9:$AQ$69,0))</f>
        <v>0.45926843000000001</v>
      </c>
      <c r="I41" s="12">
        <f>INDEX('[8]Analysis I'!AX$9:AX$69,MATCH('T2 Revenue by customer by type'!$C41,'[8]Analysis I'!$AQ$9:$AQ$69,0))</f>
        <v>0.13874857817537373</v>
      </c>
      <c r="J41" s="12">
        <f>INDEX('[8]Analysis I'!AY$9:AY$69,MATCH('T2 Revenue by customer by type'!$C41,'[8]Analysis I'!$AQ$9:$AQ$69,0))</f>
        <v>1.0171062474203114</v>
      </c>
      <c r="K41" s="13">
        <f>INDEX('[8]Analysis I'!AZ$9:AZ$69,MATCH('T2 Revenue by customer by type'!$C41,'[8]Analysis I'!$AQ$9:$AQ$69,0))</f>
        <v>2.049115844562753E-2</v>
      </c>
      <c r="M41" s="32">
        <f>INDEX('[8]Benefit-based charges (Cust.)'!$BV$75:$BV$130,MATCH(A41,'[8]Benefit-based charges (Cust.)'!$B$75:$B$130,0))</f>
        <v>0.91380379925606381</v>
      </c>
      <c r="N41" s="13">
        <f t="shared" si="1"/>
        <v>-0.77505522108069003</v>
      </c>
      <c r="P41" s="4">
        <v>39</v>
      </c>
    </row>
    <row r="42" spans="1:16" x14ac:dyDescent="0.35">
      <c r="A42" s="41" t="str" cm="1">
        <f t="array" ref="A42">INDEX('[8]Analysis I'!$B$9:$B$64,MATCH($P42,'[8]Analysis I'!$W$9:$W$64,0),0)</f>
        <v>OMVP</v>
      </c>
      <c r="B42" s="75" t="str" cm="1">
        <f t="array" ref="B42">INDEX('[8]Analysis I'!$D$9:$D$64,MATCH($P42,'[8]Analysis I'!$W$9:$W$64,0),0)</f>
        <v>Direct Connect</v>
      </c>
      <c r="C42" s="72" t="s">
        <v>87</v>
      </c>
      <c r="D42" s="67">
        <f>INDEX('[8]Analysis I'!AS$9:AS$69,MATCH('T2 Revenue by customer by type'!$C42,'[8]Analysis I'!$AQ$9:$AQ$69,0))</f>
        <v>1.1007164901478823</v>
      </c>
      <c r="E42" s="64">
        <f t="shared" si="0"/>
        <v>1.3778499432186067E-3</v>
      </c>
      <c r="F42" s="65">
        <f t="shared" si="2"/>
        <v>0.98933527088390738</v>
      </c>
      <c r="H42" s="32">
        <f>INDEX('[8]Analysis I'!AW$9:AW$69,MATCH('T2 Revenue by customer by type'!$C42,'[8]Analysis I'!$AQ$9:$AQ$69,0))</f>
        <v>0.26656610999999997</v>
      </c>
      <c r="I42" s="12">
        <f>INDEX('[8]Analysis I'!AX$9:AX$69,MATCH('T2 Revenue by customer by type'!$C42,'[8]Analysis I'!$AQ$9:$AQ$69,0))</f>
        <v>0.21497129423980507</v>
      </c>
      <c r="J42" s="12">
        <f>INDEX('[8]Analysis I'!AY$9:AY$69,MATCH('T2 Revenue by customer by type'!$C42,'[8]Analysis I'!$AQ$9:$AQ$69,0))</f>
        <v>0.60510248</v>
      </c>
      <c r="K42" s="13">
        <f>INDEX('[8]Analysis I'!AZ$9:AZ$69,MATCH('T2 Revenue by customer by type'!$C42,'[8]Analysis I'!$AQ$9:$AQ$69,0))</f>
        <v>1.4076605908077269E-2</v>
      </c>
      <c r="M42" s="32">
        <f>INDEX('[8]Benefit-based charges (Cust.)'!$BV$75:$BV$130,MATCH(A42,'[8]Benefit-based charges (Cust.)'!$B$75:$B$130,0))</f>
        <v>0.18088115568390586</v>
      </c>
      <c r="N42" s="13">
        <f t="shared" si="1"/>
        <v>3.4090138555899208E-2</v>
      </c>
      <c r="P42" s="4">
        <v>40</v>
      </c>
    </row>
    <row r="43" spans="1:16" x14ac:dyDescent="0.35">
      <c r="A43" s="41" t="str" cm="1">
        <f t="array" ref="A43">INDEX('[8]Analysis I'!$B$9:$B$64,MATCH($P43,'[8]Analysis I'!$W$9:$W$64,0),0)</f>
        <v>TOD3</v>
      </c>
      <c r="B43" s="75" t="str" cm="1">
        <f t="array" ref="B43">INDEX('[8]Analysis I'!$D$9:$D$64,MATCH($P43,'[8]Analysis I'!$W$9:$W$64,0),0)</f>
        <v>Generator</v>
      </c>
      <c r="C43" s="71" t="s">
        <v>86</v>
      </c>
      <c r="D43" s="67">
        <f>INDEX('[8]Analysis I'!AS$9:AS$69,MATCH('T2 Revenue by customer by type'!$C43,'[8]Analysis I'!$AQ$9:$AQ$69,0))</f>
        <v>0.97833135160116735</v>
      </c>
      <c r="E43" s="64">
        <f t="shared" si="0"/>
        <v>1.2246512242871433E-3</v>
      </c>
      <c r="F43" s="65">
        <f t="shared" si="2"/>
        <v>0.99055992210819455</v>
      </c>
      <c r="H43" s="32">
        <f>INDEX('[8]Analysis I'!AW$9:AW$69,MATCH('T2 Revenue by customer by type'!$C43,'[8]Analysis I'!$AQ$9:$AQ$69,0))</f>
        <v>5.9622790000000009E-2</v>
      </c>
      <c r="I43" s="12">
        <f>INDEX('[8]Analysis I'!AX$9:AX$69,MATCH('T2 Revenue by customer by type'!$C43,'[8]Analysis I'!$AQ$9:$AQ$69,0))</f>
        <v>0.83564704211269125</v>
      </c>
      <c r="J43" s="12">
        <f>INDEX('[8]Analysis I'!AY$9:AY$69,MATCH('T2 Revenue by customer by type'!$C43,'[8]Analysis I'!$AQ$9:$AQ$69,0))</f>
        <v>7.0361933366088827E-2</v>
      </c>
      <c r="K43" s="13">
        <f>INDEX('[8]Analysis I'!AZ$9:AZ$69,MATCH('T2 Revenue by customer by type'!$C43,'[8]Analysis I'!$AQ$9:$AQ$69,0))</f>
        <v>1.2699586122387177E-2</v>
      </c>
      <c r="M43" s="32">
        <f>INDEX('[8]Benefit-based charges (Cust.)'!$BV$75:$BV$130,MATCH(A43,'[8]Benefit-based charges (Cust.)'!$B$75:$B$130,0))</f>
        <v>0.63873420368120826</v>
      </c>
      <c r="N43" s="13">
        <f t="shared" si="1"/>
        <v>0.19691283843148299</v>
      </c>
      <c r="P43" s="4">
        <v>41</v>
      </c>
    </row>
    <row r="44" spans="1:16" x14ac:dyDescent="0.35">
      <c r="A44" s="41" t="str" cm="1">
        <f t="array" ref="A44">INDEX('[8]Analysis I'!$B$9:$B$64,MATCH($P44,'[8]Analysis I'!$W$9:$W$64,0),0)</f>
        <v>NELS</v>
      </c>
      <c r="B44" s="75" t="str" cm="1">
        <f t="array" ref="B44">INDEX('[8]Analysis I'!$D$9:$D$64,MATCH($P44,'[8]Analysis I'!$W$9:$W$64,0),0)</f>
        <v>Lines Business</v>
      </c>
      <c r="C44" s="72" t="s">
        <v>85</v>
      </c>
      <c r="D44" s="67">
        <f>INDEX('[8]Analysis I'!AS$9:AS$69,MATCH('T2 Revenue by customer by type'!$C44,'[8]Analysis I'!$AQ$9:$AQ$69,0))</f>
        <v>0.93573167421568582</v>
      </c>
      <c r="E44" s="64">
        <f t="shared" si="0"/>
        <v>1.1713259915027859E-3</v>
      </c>
      <c r="F44" s="65">
        <f t="shared" si="2"/>
        <v>0.99173124809969737</v>
      </c>
      <c r="H44" s="32">
        <f>INDEX('[8]Analysis I'!AW$9:AW$69,MATCH('T2 Revenue by customer by type'!$C44,'[8]Analysis I'!$AQ$9:$AQ$69,0))</f>
        <v>7.57988E-2</v>
      </c>
      <c r="I44" s="12">
        <f>INDEX('[8]Analysis I'!AX$9:AX$69,MATCH('T2 Revenue by customer by type'!$C44,'[8]Analysis I'!$AQ$9:$AQ$69,0))</f>
        <v>0.12183875377195359</v>
      </c>
      <c r="J44" s="12">
        <f>INDEX('[8]Analysis I'!AY$9:AY$69,MATCH('T2 Revenue by customer by type'!$C44,'[8]Analysis I'!$AQ$9:$AQ$69,0))</f>
        <v>0.72300930489189419</v>
      </c>
      <c r="K44" s="13">
        <f>INDEX('[8]Analysis I'!AZ$9:AZ$69,MATCH('T2 Revenue by customer by type'!$C44,'[8]Analysis I'!$AQ$9:$AQ$69,0))</f>
        <v>1.5084815551838101E-2</v>
      </c>
      <c r="M44" s="32">
        <f>INDEX('[8]Benefit-based charges (Cust.)'!$BV$75:$BV$130,MATCH(A44,'[8]Benefit-based charges (Cust.)'!$B$75:$B$130,0))</f>
        <v>0.11926888691651097</v>
      </c>
      <c r="N44" s="13">
        <f t="shared" si="1"/>
        <v>2.5698668554426235E-3</v>
      </c>
      <c r="P44" s="4">
        <v>42</v>
      </c>
    </row>
    <row r="45" spans="1:16" x14ac:dyDescent="0.35">
      <c r="A45" s="41" t="str" cm="1">
        <f t="array" ref="A45">INDEX('[8]Analysis I'!$B$9:$B$64,MATCH($P45,'[8]Analysis I'!$W$9:$W$64,0),0)</f>
        <v>KIWI</v>
      </c>
      <c r="B45" s="75" t="str" cm="1">
        <f t="array" ref="B45">INDEX('[8]Analysis I'!$D$9:$D$64,MATCH($P45,'[8]Analysis I'!$W$9:$W$64,0),0)</f>
        <v>Direct Connect</v>
      </c>
      <c r="C45" s="71" t="s">
        <v>84</v>
      </c>
      <c r="D45" s="67">
        <f>INDEX('[8]Analysis I'!AS$9:AS$69,MATCH('T2 Revenue by customer by type'!$C45,'[8]Analysis I'!$AQ$9:$AQ$69,0))</f>
        <v>0.88066904544192226</v>
      </c>
      <c r="E45" s="64">
        <f t="shared" si="0"/>
        <v>1.102399941417714E-3</v>
      </c>
      <c r="F45" s="65">
        <f t="shared" si="2"/>
        <v>0.99283364804111507</v>
      </c>
      <c r="H45" s="32">
        <f>INDEX('[8]Analysis I'!AW$9:AW$69,MATCH('T2 Revenue by customer by type'!$C45,'[8]Analysis I'!$AQ$9:$AQ$69,0))</f>
        <v>0.16673010999999999</v>
      </c>
      <c r="I45" s="12">
        <f>INDEX('[8]Analysis I'!AX$9:AX$69,MATCH('T2 Revenue by customer by type'!$C45,'[8]Analysis I'!$AQ$9:$AQ$69,0))</f>
        <v>9.3892315870607049E-2</v>
      </c>
      <c r="J45" s="12">
        <f>INDEX('[8]Analysis I'!AY$9:AY$69,MATCH('T2 Revenue by customer by type'!$C45,'[8]Analysis I'!$AQ$9:$AQ$69,0))</f>
        <v>1.5584401625212001</v>
      </c>
      <c r="K45" s="13">
        <f>INDEX('[8]Analysis I'!AZ$9:AZ$69,MATCH('T2 Revenue by customer by type'!$C45,'[8]Analysis I'!$AQ$9:$AQ$69,0))</f>
        <v>-0.93839354294988475</v>
      </c>
      <c r="M45" s="32">
        <f>INDEX('[8]Benefit-based charges (Cust.)'!$BV$75:$BV$130,MATCH(A45,'[8]Benefit-based charges (Cust.)'!$B$75:$B$130,0))</f>
        <v>5.1570232480520312E-2</v>
      </c>
      <c r="N45" s="13">
        <f t="shared" si="1"/>
        <v>4.2322083390086737E-2</v>
      </c>
      <c r="P45" s="4">
        <v>43</v>
      </c>
    </row>
    <row r="46" spans="1:16" x14ac:dyDescent="0.35">
      <c r="A46" s="41" t="str" cm="1">
        <f t="array" ref="A46">INDEX('[8]Analysis I'!$B$9:$B$64,MATCH($P46,'[8]Analysis I'!$W$9:$W$64,0),0)</f>
        <v>METH</v>
      </c>
      <c r="B46" s="75" t="str" cm="1">
        <f t="array" ref="B46">INDEX('[8]Analysis I'!$D$9:$D$64,MATCH($P46,'[8]Analysis I'!$W$9:$W$64,0),0)</f>
        <v>Direct Connect</v>
      </c>
      <c r="C46" s="72" t="s">
        <v>83</v>
      </c>
      <c r="D46" s="67">
        <f>INDEX('[8]Analysis I'!AS$9:AS$69,MATCH('T2 Revenue by customer by type'!$C46,'[8]Analysis I'!$AQ$9:$AQ$69,0))</f>
        <v>0.85687277663485861</v>
      </c>
      <c r="E46" s="64">
        <f t="shared" si="0"/>
        <v>1.0726123549519E-3</v>
      </c>
      <c r="F46" s="65">
        <f t="shared" si="2"/>
        <v>0.993906260396067</v>
      </c>
      <c r="H46" s="32">
        <f>INDEX('[8]Analysis I'!AW$9:AW$69,MATCH('T2 Revenue by customer by type'!$C46,'[8]Analysis I'!$AQ$9:$AQ$69,0))</f>
        <v>0.24424689000000002</v>
      </c>
      <c r="I46" s="12">
        <f>INDEX('[8]Analysis I'!AX$9:AX$69,MATCH('T2 Revenue by customer by type'!$C46,'[8]Analysis I'!$AQ$9:$AQ$69,0))</f>
        <v>0.12863253612654721</v>
      </c>
      <c r="J46" s="12">
        <f>INDEX('[8]Analysis I'!AY$9:AY$69,MATCH('T2 Revenue by customer by type'!$C46,'[8]Analysis I'!$AQ$9:$AQ$69,0))</f>
        <v>0.47358824530883764</v>
      </c>
      <c r="K46" s="13">
        <f>INDEX('[8]Analysis I'!AZ$9:AZ$69,MATCH('T2 Revenue by customer by type'!$C46,'[8]Analysis I'!$AQ$9:$AQ$69,0))</f>
        <v>1.0405105199473654E-2</v>
      </c>
      <c r="M46" s="32">
        <f>INDEX('[8]Benefit-based charges (Cust.)'!$BV$75:$BV$130,MATCH(A46,'[8]Benefit-based charges (Cust.)'!$B$75:$B$130,0))</f>
        <v>0.10739288521091886</v>
      </c>
      <c r="N46" s="13">
        <f t="shared" si="1"/>
        <v>2.123965091562835E-2</v>
      </c>
      <c r="P46" s="4">
        <v>44</v>
      </c>
    </row>
    <row r="47" spans="1:16" x14ac:dyDescent="0.35">
      <c r="A47" s="41" t="str" cm="1">
        <f t="array" ref="A47">INDEX('[8]Analysis I'!$B$9:$B$64,MATCH($P47,'[8]Analysis I'!$W$9:$W$64,0),0)</f>
        <v>RAYN</v>
      </c>
      <c r="B47" s="75" t="str" cm="1">
        <f t="array" ref="B47">INDEX('[8]Analysis I'!$D$9:$D$64,MATCH($P47,'[8]Analysis I'!$W$9:$W$64,0),0)</f>
        <v>Direct Connect</v>
      </c>
      <c r="C47" s="71" t="s">
        <v>82</v>
      </c>
      <c r="D47" s="67">
        <f>INDEX('[8]Analysis I'!AS$9:AS$69,MATCH('T2 Revenue by customer by type'!$C47,'[8]Analysis I'!$AQ$9:$AQ$69,0))</f>
        <v>0.84424070561602027</v>
      </c>
      <c r="E47" s="64">
        <f t="shared" si="0"/>
        <v>1.0567998378397947E-3</v>
      </c>
      <c r="F47" s="65">
        <f t="shared" si="2"/>
        <v>0.99496306023390679</v>
      </c>
      <c r="H47" s="32">
        <f>INDEX('[8]Analysis I'!AW$9:AW$69,MATCH('T2 Revenue by customer by type'!$C47,'[8]Analysis I'!$AQ$9:$AQ$69,0))</f>
        <v>0.16574389</v>
      </c>
      <c r="I47" s="12">
        <f>INDEX('[8]Analysis I'!AX$9:AX$69,MATCH('T2 Revenue by customer by type'!$C47,'[8]Analysis I'!$AQ$9:$AQ$69,0))</f>
        <v>0.1997525269695786</v>
      </c>
      <c r="J47" s="12">
        <f>INDEX('[8]Analysis I'!AY$9:AY$69,MATCH('T2 Revenue by customer by type'!$C47,'[8]Analysis I'!$AQ$9:$AQ$69,0))</f>
        <v>0.46703029484878478</v>
      </c>
      <c r="K47" s="13">
        <f>INDEX('[8]Analysis I'!AZ$9:AZ$69,MATCH('T2 Revenue by customer by type'!$C47,'[8]Analysis I'!$AQ$9:$AQ$69,0))</f>
        <v>1.1713993797656936E-2</v>
      </c>
      <c r="M47" s="32">
        <f>INDEX('[8]Benefit-based charges (Cust.)'!$BV$75:$BV$130,MATCH(A47,'[8]Benefit-based charges (Cust.)'!$B$75:$B$130,0))</f>
        <v>0.18703415034379309</v>
      </c>
      <c r="N47" s="13">
        <f t="shared" si="1"/>
        <v>1.271837662578551E-2</v>
      </c>
      <c r="P47" s="4">
        <v>45</v>
      </c>
    </row>
    <row r="48" spans="1:16" x14ac:dyDescent="0.35">
      <c r="A48" s="41" t="str" cm="1">
        <f t="array" ref="A48">INDEX('[8]Analysis I'!$B$9:$B$64,MATCH($P48,'[8]Analysis I'!$W$9:$W$64,0),0)</f>
        <v>TBOP</v>
      </c>
      <c r="B48" s="75" t="str" cm="1">
        <f t="array" ref="B48">INDEX('[8]Analysis I'!$D$9:$D$64,MATCH($P48,'[8]Analysis I'!$W$9:$W$64,0),0)</f>
        <v>Generator</v>
      </c>
      <c r="C48" s="72" t="s">
        <v>81</v>
      </c>
      <c r="D48" s="67">
        <f>INDEX('[8]Analysis I'!AS$9:AS$69,MATCH('T2 Revenue by customer by type'!$C48,'[8]Analysis I'!$AQ$9:$AQ$69,0))</f>
        <v>0.71232961151693008</v>
      </c>
      <c r="E48" s="64">
        <f t="shared" si="0"/>
        <v>8.9167676106103504E-4</v>
      </c>
      <c r="F48" s="65">
        <f t="shared" si="2"/>
        <v>0.99585473699496785</v>
      </c>
      <c r="H48" s="32">
        <f>INDEX('[8]Analysis I'!AW$9:AW$69,MATCH('T2 Revenue by customer by type'!$C48,'[8]Analysis I'!$AQ$9:$AQ$69,0))</f>
        <v>0.27667791000000003</v>
      </c>
      <c r="I48" s="12">
        <f>INDEX('[8]Analysis I'!AX$9:AX$69,MATCH('T2 Revenue by customer by type'!$C48,'[8]Analysis I'!$AQ$9:$AQ$69,0))</f>
        <v>6.5334860074102497E-2</v>
      </c>
      <c r="J48" s="12">
        <f>INDEX('[8]Analysis I'!AY$9:AY$69,MATCH('T2 Revenue by customer by type'!$C48,'[8]Analysis I'!$AQ$9:$AQ$69,0))</f>
        <v>0.36330984847009001</v>
      </c>
      <c r="K48" s="13">
        <f>INDEX('[8]Analysis I'!AZ$9:AZ$69,MATCH('T2 Revenue by customer by type'!$C48,'[8]Analysis I'!$AQ$9:$AQ$69,0))</f>
        <v>7.0069929727375451E-3</v>
      </c>
      <c r="M48" s="32">
        <f>INDEX('[8]Benefit-based charges (Cust.)'!$BV$75:$BV$130,MATCH(A48,'[8]Benefit-based charges (Cust.)'!$B$75:$B$130,0))</f>
        <v>2.7933740210875826E-2</v>
      </c>
      <c r="N48" s="13">
        <f t="shared" si="1"/>
        <v>3.7401119863226667E-2</v>
      </c>
      <c r="P48" s="4">
        <v>46</v>
      </c>
    </row>
    <row r="49" spans="1:16" x14ac:dyDescent="0.35">
      <c r="A49" s="41" t="str" cm="1">
        <f t="array" ref="A49">INDEX('[8]Analysis I'!$B$9:$B$64,MATCH($P49,'[8]Analysis I'!$W$9:$W$64,0),0)</f>
        <v>KUPE</v>
      </c>
      <c r="B49" s="75" t="str" cm="1">
        <f t="array" ref="B49">INDEX('[8]Analysis I'!$D$9:$D$64,MATCH($P49,'[8]Analysis I'!$W$9:$W$64,0),0)</f>
        <v>Direct Connect</v>
      </c>
      <c r="C49" s="71" t="s">
        <v>80</v>
      </c>
      <c r="D49" s="67">
        <f>INDEX('[8]Analysis I'!AS$9:AS$69,MATCH('T2 Revenue by customer by type'!$C49,'[8]Analysis I'!$AQ$9:$AQ$69,0))</f>
        <v>0.7015302782750823</v>
      </c>
      <c r="E49" s="64">
        <f t="shared" si="0"/>
        <v>8.7815842021008654E-4</v>
      </c>
      <c r="F49" s="65">
        <f t="shared" si="2"/>
        <v>0.99673289541517796</v>
      </c>
      <c r="H49" s="32">
        <f>INDEX('[8]Analysis I'!AW$9:AW$69,MATCH('T2 Revenue by customer by type'!$C49,'[8]Analysis I'!$AQ$9:$AQ$69,0))</f>
        <v>7.4973479999999995E-2</v>
      </c>
      <c r="I49" s="12">
        <f>INDEX('[8]Analysis I'!AX$9:AX$69,MATCH('T2 Revenue by customer by type'!$C49,'[8]Analysis I'!$AQ$9:$AQ$69,0))</f>
        <v>0.15006499225355766</v>
      </c>
      <c r="J49" s="12">
        <f>INDEX('[8]Analysis I'!AY$9:AY$69,MATCH('T2 Revenue by customer by type'!$C49,'[8]Analysis I'!$AQ$9:$AQ$69,0))</f>
        <v>0.46592973814453104</v>
      </c>
      <c r="K49" s="13">
        <f>INDEX('[8]Analysis I'!AZ$9:AZ$69,MATCH('T2 Revenue by customer by type'!$C49,'[8]Analysis I'!$AQ$9:$AQ$69,0))</f>
        <v>1.0562067876993597E-2</v>
      </c>
      <c r="M49" s="32">
        <f>INDEX('[8]Benefit-based charges (Cust.)'!$BV$75:$BV$130,MATCH(A49,'[8]Benefit-based charges (Cust.)'!$B$75:$B$130,0))</f>
        <v>0.12381558572903779</v>
      </c>
      <c r="N49" s="13">
        <f t="shared" si="1"/>
        <v>2.6249406524519861E-2</v>
      </c>
      <c r="P49" s="4">
        <v>47</v>
      </c>
    </row>
    <row r="50" spans="1:16" x14ac:dyDescent="0.35">
      <c r="A50" s="41" t="str" cm="1">
        <f t="array" ref="A50">INDEX('[8]Analysis I'!$B$9:$B$64,MATCH($P50,'[8]Analysis I'!$W$9:$W$64,0),0)</f>
        <v>MELW</v>
      </c>
      <c r="B50" s="75" t="str" cm="1">
        <f t="array" ref="B50">INDEX('[8]Analysis I'!$D$9:$D$64,MATCH($P50,'[8]Analysis I'!$W$9:$W$64,0),0)</f>
        <v>Generator</v>
      </c>
      <c r="C50" s="72" t="s">
        <v>79</v>
      </c>
      <c r="D50" s="67">
        <f>INDEX('[8]Analysis I'!AS$9:AS$69,MATCH('T2 Revenue by customer by type'!$C50,'[8]Analysis I'!$AQ$9:$AQ$69,0))</f>
        <v>0.22926018917427882</v>
      </c>
      <c r="E50" s="64">
        <f t="shared" si="0"/>
        <v>2.8698228968444681E-4</v>
      </c>
      <c r="F50" s="65">
        <f t="shared" si="2"/>
        <v>0.99701987770486245</v>
      </c>
      <c r="H50" s="32">
        <f>INDEX('[8]Analysis I'!AW$9:AW$69,MATCH('T2 Revenue by customer by type'!$C50,'[8]Analysis I'!$AQ$9:$AQ$69,0))</f>
        <v>0.22213054999999998</v>
      </c>
      <c r="I50" s="12">
        <f>INDEX('[8]Analysis I'!AX$9:AX$69,MATCH('T2 Revenue by customer by type'!$C50,'[8]Analysis I'!$AQ$9:$AQ$69,0))</f>
        <v>7.1296391742788397E-3</v>
      </c>
      <c r="J50" s="12">
        <f>INDEX('[8]Analysis I'!AY$9:AY$69,MATCH('T2 Revenue by customer by type'!$C50,'[8]Analysis I'!$AQ$9:$AQ$69,0))</f>
        <v>0</v>
      </c>
      <c r="K50" s="13">
        <f>INDEX('[8]Analysis I'!AZ$9:AZ$69,MATCH('T2 Revenue by customer by type'!$C50,'[8]Analysis I'!$AQ$9:$AQ$69,0))</f>
        <v>0</v>
      </c>
      <c r="M50" s="32">
        <f>INDEX('[8]Benefit-based charges (Cust.)'!$BV$75:$BV$130,MATCH(A50,'[8]Benefit-based charges (Cust.)'!$B$75:$B$130,0))</f>
        <v>0.2446597988251964</v>
      </c>
      <c r="N50" s="13">
        <f t="shared" si="1"/>
        <v>-0.23753015965091756</v>
      </c>
      <c r="P50" s="4">
        <v>48</v>
      </c>
    </row>
    <row r="51" spans="1:16" x14ac:dyDescent="0.35">
      <c r="A51" s="41" t="str" cm="1">
        <f t="array" ref="A51">INDEX('[8]Analysis I'!$B$9:$B$64,MATCH($P51,'[8]Analysis I'!$W$9:$W$64,0),0)</f>
        <v>MSVP</v>
      </c>
      <c r="B51" s="75" t="str" cm="1">
        <f t="array" ref="B51">INDEX('[8]Analysis I'!$D$9:$D$64,MATCH($P51,'[8]Analysis I'!$W$9:$W$64,0),0)</f>
        <v>Generator</v>
      </c>
      <c r="C51" s="71" t="s">
        <v>78</v>
      </c>
      <c r="D51" s="67">
        <f>INDEX('[8]Analysis I'!AS$9:AS$69,MATCH('T2 Revenue by customer by type'!$C51,'[8]Analysis I'!$AQ$9:$AQ$69,0))</f>
        <v>0.62467014203739368</v>
      </c>
      <c r="E51" s="64">
        <f t="shared" si="0"/>
        <v>7.8194678415415204E-4</v>
      </c>
      <c r="F51" s="65">
        <f t="shared" si="2"/>
        <v>0.99780182448901655</v>
      </c>
      <c r="H51" s="32">
        <f>INDEX('[8]Analysis I'!AW$9:AW$69,MATCH('T2 Revenue by customer by type'!$C51,'[8]Analysis I'!$AQ$9:$AQ$69,0))</f>
        <v>0.10019955</v>
      </c>
      <c r="I51" s="12">
        <f>INDEX('[8]Analysis I'!AX$9:AX$69,MATCH('T2 Revenue by customer by type'!$C51,'[8]Analysis I'!$AQ$9:$AQ$69,0))</f>
        <v>0.42042361419677954</v>
      </c>
      <c r="J51" s="12">
        <f>INDEX('[8]Analysis I'!AY$9:AY$69,MATCH('T2 Revenue by customer by type'!$C51,'[8]Analysis I'!$AQ$9:$AQ$69,0))</f>
        <v>9.7911679999999987E-2</v>
      </c>
      <c r="K51" s="13">
        <f>INDEX('[8]Analysis I'!AZ$9:AZ$69,MATCH('T2 Revenue by customer by type'!$C51,'[8]Analysis I'!$AQ$9:$AQ$69,0))</f>
        <v>6.1352978406141491E-3</v>
      </c>
      <c r="M51" s="32">
        <f>INDEX('[8]Benefit-based charges (Cust.)'!$BV$75:$BV$130,MATCH(A51,'[8]Benefit-based charges (Cust.)'!$B$75:$B$130,0))</f>
        <v>0.24452214118313059</v>
      </c>
      <c r="N51" s="13">
        <f t="shared" si="1"/>
        <v>0.17590147301364895</v>
      </c>
      <c r="P51" s="4">
        <v>49</v>
      </c>
    </row>
    <row r="52" spans="1:16" x14ac:dyDescent="0.35">
      <c r="A52" s="41" t="str" cm="1">
        <f t="array" ref="A52">INDEX('[8]Analysis I'!$B$9:$B$64,MATCH($P52,'[8]Analysis I'!$W$9:$W$64,0),0)</f>
        <v>WAV1</v>
      </c>
      <c r="B52" s="75" t="str" cm="1">
        <f t="array" ref="B52">INDEX('[8]Analysis I'!$D$9:$D$64,MATCH($P52,'[8]Analysis I'!$W$9:$W$64,0),0)</f>
        <v>Generator</v>
      </c>
      <c r="C52" s="72" t="s">
        <v>77</v>
      </c>
      <c r="D52" s="67">
        <f>INDEX('[8]Analysis I'!AS$9:AS$69,MATCH('T2 Revenue by customer by type'!$C52,'[8]Analysis I'!$AQ$9:$AQ$69,0))</f>
        <v>0.57398059931234791</v>
      </c>
      <c r="E52" s="64">
        <f t="shared" si="0"/>
        <v>7.1849485607765155E-4</v>
      </c>
      <c r="F52" s="65">
        <f t="shared" si="2"/>
        <v>0.99852031934509422</v>
      </c>
      <c r="H52" s="32">
        <f>INDEX('[8]Analysis I'!AW$9:AW$69,MATCH('T2 Revenue by customer by type'!$C52,'[8]Analysis I'!$AQ$9:$AQ$69,0))</f>
        <v>8.0190919999999999E-2</v>
      </c>
      <c r="I52" s="12">
        <f>INDEX('[8]Analysis I'!AX$9:AX$69,MATCH('T2 Revenue by customer by type'!$C52,'[8]Analysis I'!$AQ$9:$AQ$69,0))</f>
        <v>0.3901674771671193</v>
      </c>
      <c r="J52" s="12">
        <f>INDEX('[8]Analysis I'!AY$9:AY$69,MATCH('T2 Revenue by customer by type'!$C52,'[8]Analysis I'!$AQ$9:$AQ$69,0))</f>
        <v>9.7496800000000008E-2</v>
      </c>
      <c r="K52" s="13">
        <f>INDEX('[8]Analysis I'!AZ$9:AZ$69,MATCH('T2 Revenue by customer by type'!$C52,'[8]Analysis I'!$AQ$9:$AQ$69,0))</f>
        <v>6.1254021452286211E-3</v>
      </c>
      <c r="M52" s="32">
        <f>INDEX('[8]Benefit-based charges (Cust.)'!$BV$75:$BV$130,MATCH(A52,'[8]Benefit-based charges (Cust.)'!$B$75:$B$130,0))</f>
        <v>0.14318864123336481</v>
      </c>
      <c r="N52" s="13">
        <f t="shared" si="1"/>
        <v>0.2469788359337545</v>
      </c>
      <c r="P52" s="4">
        <v>50</v>
      </c>
    </row>
    <row r="53" spans="1:16" x14ac:dyDescent="0.35">
      <c r="A53" s="41" t="str" cm="1">
        <f t="array" ref="A53">INDEX('[8]Analysis I'!$B$9:$B$64,MATCH($P53,'[8]Analysis I'!$W$9:$W$64,0),0)</f>
        <v>TARW</v>
      </c>
      <c r="B53" s="75" t="str" cm="1">
        <f t="array" ref="B53">INDEX('[8]Analysis I'!$D$9:$D$64,MATCH($P53,'[8]Analysis I'!$W$9:$W$64,0),0)</f>
        <v>Generator</v>
      </c>
      <c r="C53" s="71" t="s">
        <v>76</v>
      </c>
      <c r="D53" s="67">
        <f>INDEX('[8]Analysis I'!AS$9:AS$69,MATCH('T2 Revenue by customer by type'!$C53,'[8]Analysis I'!$AQ$9:$AQ$69,0))</f>
        <v>0.36253840968680628</v>
      </c>
      <c r="E53" s="64">
        <f t="shared" si="0"/>
        <v>4.5381670182339015E-4</v>
      </c>
      <c r="F53" s="65">
        <f t="shared" si="2"/>
        <v>0.99897413604691765</v>
      </c>
      <c r="H53" s="32">
        <f>INDEX('[8]Analysis I'!AW$9:AW$69,MATCH('T2 Revenue by customer by type'!$C53,'[8]Analysis I'!$AQ$9:$AQ$69,0))</f>
        <v>7.3377059999999994E-2</v>
      </c>
      <c r="I53" s="12">
        <f>INDEX('[8]Analysis I'!AX$9:AX$69,MATCH('T2 Revenue by customer by type'!$C53,'[8]Analysis I'!$AQ$9:$AQ$69,0))</f>
        <v>0.22847645044251402</v>
      </c>
      <c r="J53" s="12">
        <f>INDEX('[8]Analysis I'!AY$9:AY$69,MATCH('T2 Revenue by customer by type'!$C53,'[8]Analysis I'!$AQ$9:$AQ$69,0))</f>
        <v>5.709786E-2</v>
      </c>
      <c r="K53" s="13">
        <f>INDEX('[8]Analysis I'!AZ$9:AZ$69,MATCH('T2 Revenue by customer by type'!$C53,'[8]Analysis I'!$AQ$9:$AQ$69,0))</f>
        <v>3.5870392442922945E-3</v>
      </c>
      <c r="M53" s="32">
        <f>INDEX('[8]Benefit-based charges (Cust.)'!$BV$75:$BV$130,MATCH(A53,'[8]Benefit-based charges (Cust.)'!$B$75:$B$130,0))</f>
        <v>0.13927848987660749</v>
      </c>
      <c r="N53" s="13">
        <f t="shared" si="1"/>
        <v>8.9197960565906537E-2</v>
      </c>
      <c r="P53" s="4">
        <v>51</v>
      </c>
    </row>
    <row r="54" spans="1:16" x14ac:dyDescent="0.35">
      <c r="A54" s="41" t="str" cm="1">
        <f t="array" ref="A54">INDEX('[8]Analysis I'!$B$9:$B$64,MATCH($P54,'[8]Analysis I'!$W$9:$W$64,0),0)</f>
        <v>MELT</v>
      </c>
      <c r="B54" s="75" t="str" cm="1">
        <f t="array" ref="B54">INDEX('[8]Analysis I'!$D$9:$D$64,MATCH($P54,'[8]Analysis I'!$W$9:$W$64,0),0)</f>
        <v>Generator</v>
      </c>
      <c r="C54" s="72" t="s">
        <v>75</v>
      </c>
      <c r="D54" s="67">
        <f>INDEX('[8]Analysis I'!AS$9:AS$69,MATCH('T2 Revenue by customer by type'!$C54,'[8]Analysis I'!$AQ$9:$AQ$69,0))</f>
        <v>0.34234174251352151</v>
      </c>
      <c r="E54" s="64">
        <f t="shared" si="0"/>
        <v>4.2853500851998844E-4</v>
      </c>
      <c r="F54" s="65">
        <f t="shared" si="2"/>
        <v>0.99940267105543767</v>
      </c>
      <c r="H54" s="32">
        <f>INDEX('[8]Analysis I'!AW$9:AW$69,MATCH('T2 Revenue by customer by type'!$C54,'[8]Analysis I'!$AQ$9:$AQ$69,0))</f>
        <v>6.1073250000000003E-2</v>
      </c>
      <c r="I54" s="12">
        <f>INDEX('[8]Analysis I'!AX$9:AX$69,MATCH('T2 Revenue by customer by type'!$C54,'[8]Analysis I'!$AQ$9:$AQ$69,0))</f>
        <v>0.22223728594748435</v>
      </c>
      <c r="J54" s="12">
        <f>INDEX('[8]Analysis I'!AY$9:AY$69,MATCH('T2 Revenue by customer by type'!$C54,'[8]Analysis I'!$AQ$9:$AQ$69,0))</f>
        <v>5.5542059999999997E-2</v>
      </c>
      <c r="K54" s="13">
        <f>INDEX('[8]Analysis I'!AZ$9:AZ$69,MATCH('T2 Revenue by customer by type'!$C54,'[8]Analysis I'!$AQ$9:$AQ$69,0))</f>
        <v>3.4891465660371757E-3</v>
      </c>
      <c r="M54" s="32">
        <f>INDEX('[8]Benefit-based charges (Cust.)'!$BV$75:$BV$130,MATCH(A54,'[8]Benefit-based charges (Cust.)'!$B$75:$B$130,0))</f>
        <v>8.1284193677840316E-2</v>
      </c>
      <c r="N54" s="13">
        <f t="shared" si="1"/>
        <v>0.14095309226964403</v>
      </c>
      <c r="P54" s="4">
        <v>52</v>
      </c>
    </row>
    <row r="55" spans="1:16" x14ac:dyDescent="0.35">
      <c r="A55" s="41" t="str" cm="1">
        <f t="array" ref="A55">INDEX('[8]Analysis I'!$B$9:$B$64,MATCH($P55,'[8]Analysis I'!$W$9:$W$64,0),0)</f>
        <v>SOU2</v>
      </c>
      <c r="B55" s="75" t="str" cm="1">
        <f t="array" ref="B55">INDEX('[8]Analysis I'!$D$9:$D$64,MATCH($P55,'[8]Analysis I'!$W$9:$W$64,0),0)</f>
        <v>Generator</v>
      </c>
      <c r="C55" s="71" t="s">
        <v>74</v>
      </c>
      <c r="D55" s="67">
        <f>INDEX('[8]Analysis I'!AS$9:AS$69,MATCH('T2 Revenue by customer by type'!$C55,'[8]Analysis I'!$AQ$9:$AQ$69,0))</f>
        <v>0.26514560409562149</v>
      </c>
      <c r="E55" s="64">
        <f t="shared" si="0"/>
        <v>3.3190277316435293E-4</v>
      </c>
      <c r="F55" s="65">
        <f t="shared" si="2"/>
        <v>0.99973457382860198</v>
      </c>
      <c r="H55" s="32">
        <f>INDEX('[8]Analysis I'!AW$9:AW$69,MATCH('T2 Revenue by customer by type'!$C55,'[8]Analysis I'!$AQ$9:$AQ$69,0))</f>
        <v>6.289119E-2</v>
      </c>
      <c r="I55" s="12">
        <f>INDEX('[8]Analysis I'!AX$9:AX$69,MATCH('T2 Revenue by customer by type'!$C55,'[8]Analysis I'!$AQ$9:$AQ$69,0))</f>
        <v>0.15249690978711519</v>
      </c>
      <c r="J55" s="12">
        <f>INDEX('[8]Analysis I'!AY$9:AY$69,MATCH('T2 Revenue by customer by type'!$C55,'[8]Analysis I'!$AQ$9:$AQ$69,0))</f>
        <v>4.7451899999999998E-2</v>
      </c>
      <c r="K55" s="13">
        <f>INDEX('[8]Analysis I'!AZ$9:AZ$69,MATCH('T2 Revenue by customer by type'!$C55,'[8]Analysis I'!$AQ$9:$AQ$69,0))</f>
        <v>2.3056043085063205E-3</v>
      </c>
      <c r="M55" s="32">
        <f>INDEX('[8]Benefit-based charges (Cust.)'!$BV$75:$BV$130,MATCH(A55,'[8]Benefit-based charges (Cust.)'!$B$75:$B$130,0))</f>
        <v>0</v>
      </c>
      <c r="N55" s="13">
        <f t="shared" si="1"/>
        <v>0.15249690978711519</v>
      </c>
      <c r="P55" s="4">
        <v>53</v>
      </c>
    </row>
    <row r="56" spans="1:16" x14ac:dyDescent="0.35">
      <c r="A56" s="41" t="str" cm="1">
        <f t="array" ref="A56">INDEX('[8]Analysis I'!$B$9:$B$64,MATCH($P56,'[8]Analysis I'!$W$9:$W$64,0),0)</f>
        <v>SCGL</v>
      </c>
      <c r="B56" s="75" t="str" cm="1">
        <f t="array" ref="B56">INDEX('[8]Analysis I'!$D$9:$D$64,MATCH($P56,'[8]Analysis I'!$W$9:$W$64,0),0)</f>
        <v>Generator</v>
      </c>
      <c r="C56" s="72" t="s">
        <v>73</v>
      </c>
      <c r="D56" s="67">
        <f>INDEX('[8]Analysis I'!AS$9:AS$69,MATCH('T2 Revenue by customer by type'!$C56,'[8]Analysis I'!$AQ$9:$AQ$69,0))</f>
        <v>0.15453477763011061</v>
      </c>
      <c r="E56" s="64">
        <f t="shared" si="0"/>
        <v>1.9344284971540779E-4</v>
      </c>
      <c r="F56" s="65">
        <f t="shared" si="2"/>
        <v>0.99992801667831743</v>
      </c>
      <c r="H56" s="32">
        <f>INDEX('[8]Analysis I'!AW$9:AW$69,MATCH('T2 Revenue by customer by type'!$C56,'[8]Analysis I'!$AQ$9:$AQ$69,0))</f>
        <v>4.5884979999999999E-2</v>
      </c>
      <c r="I56" s="12">
        <f>INDEX('[8]Analysis I'!AX$9:AX$69,MATCH('T2 Revenue by customer by type'!$C56,'[8]Analysis I'!$AQ$9:$AQ$69,0))</f>
        <v>1.1914959197283035E-2</v>
      </c>
      <c r="J56" s="12">
        <f>INDEX('[8]Analysis I'!AY$9:AY$69,MATCH('T2 Revenue by customer by type'!$C56,'[8]Analysis I'!$AQ$9:$AQ$69,0))</f>
        <v>9.4903799999999996E-2</v>
      </c>
      <c r="K56" s="13">
        <f>INDEX('[8]Analysis I'!AZ$9:AZ$69,MATCH('T2 Revenue by customer by type'!$C56,'[8]Analysis I'!$AQ$9:$AQ$69,0))</f>
        <v>1.8310384328275738E-3</v>
      </c>
      <c r="M56" s="32">
        <f>INDEX('[8]Benefit-based charges (Cust.)'!$BV$75:$BV$130,MATCH(A56,'[8]Benefit-based charges (Cust.)'!$B$75:$B$130,0))</f>
        <v>7.3343569753950913E-3</v>
      </c>
      <c r="N56" s="13">
        <f t="shared" si="1"/>
        <v>4.5806022218879434E-3</v>
      </c>
      <c r="P56" s="4">
        <v>54</v>
      </c>
    </row>
    <row r="57" spans="1:16" x14ac:dyDescent="0.35">
      <c r="A57" s="41" t="str" cm="1">
        <f t="array" ref="A57">INDEX('[8]Analysis I'!$B$9:$B$64,MATCH($P57,'[8]Analysis I'!$W$9:$W$64,0),0)</f>
        <v>SHPK</v>
      </c>
      <c r="B57" s="75" t="str" cm="1">
        <f t="array" ref="B57">INDEX('[8]Analysis I'!$D$9:$D$64,MATCH($P57,'[8]Analysis I'!$W$9:$W$64,0),0)</f>
        <v>Direct Connect</v>
      </c>
      <c r="C57" s="71" t="s">
        <v>72</v>
      </c>
      <c r="D57" s="67">
        <f>INDEX('[8]Analysis I'!AS$9:AS$69,MATCH('T2 Revenue by customer by type'!$C57,'[8]Analysis I'!$AQ$9:$AQ$69,0))</f>
        <v>4.8005130181760385E-2</v>
      </c>
      <c r="E57" s="64">
        <f t="shared" si="0"/>
        <v>6.0091646202423918E-5</v>
      </c>
      <c r="F57" s="65">
        <f t="shared" si="2"/>
        <v>0.9999881083245199</v>
      </c>
      <c r="H57" s="32">
        <f>INDEX('[8]Analysis I'!AW$9:AW$69,MATCH('T2 Revenue by customer by type'!$C57,'[8]Analysis I'!$AQ$9:$AQ$69,0))</f>
        <v>3.9264790000000001E-2</v>
      </c>
      <c r="I57" s="12">
        <f>INDEX('[8]Analysis I'!AX$9:AX$69,MATCH('T2 Revenue by customer by type'!$C57,'[8]Analysis I'!$AQ$9:$AQ$69,0))</f>
        <v>4.4547542847453158E-5</v>
      </c>
      <c r="J57" s="12">
        <f>INDEX('[8]Analysis I'!AY$9:AY$69,MATCH('T2 Revenue by customer by type'!$C57,'[8]Analysis I'!$AQ$9:$AQ$69,0))</f>
        <v>8.5427951023864697E-3</v>
      </c>
      <c r="K57" s="13">
        <f>INDEX('[8]Analysis I'!AZ$9:AZ$69,MATCH('T2 Revenue by customer by type'!$C57,'[8]Analysis I'!$AQ$9:$AQ$69,0))</f>
        <v>1.5299753652645836E-4</v>
      </c>
      <c r="M57" s="32">
        <f>INDEX('[8]Benefit-based charges (Cust.)'!$BV$75:$BV$130,MATCH(A57,'[8]Benefit-based charges (Cust.)'!$B$75:$B$130,0))</f>
        <v>0</v>
      </c>
      <c r="N57" s="13">
        <f t="shared" si="1"/>
        <v>4.4547542847453158E-5</v>
      </c>
      <c r="P57" s="4">
        <v>55</v>
      </c>
    </row>
    <row r="58" spans="1:16" ht="15" thickBot="1" x14ac:dyDescent="0.4">
      <c r="A58" s="41" t="str" cm="1">
        <f t="array" ref="A58">INDEX('[8]Analysis I'!$B$9:$B$64,MATCH($P58,'[8]Analysis I'!$W$9:$W$64,0),0)</f>
        <v>SOLE</v>
      </c>
      <c r="B58" s="75" t="str" cm="1">
        <f t="array" ref="B58">INDEX('[8]Analysis I'!$D$9:$D$64,MATCH($P58,'[8]Analysis I'!$W$9:$W$64,0),0)</f>
        <v>Direct Connect</v>
      </c>
      <c r="C58" s="73" t="s">
        <v>71</v>
      </c>
      <c r="D58" s="67">
        <f>INDEX('[8]Analysis I'!AS$9:AS$69,MATCH('T2 Revenue by customer by type'!$C58,'[8]Analysis I'!$AQ$9:$AQ$69,0))</f>
        <v>9.4998467438794903E-3</v>
      </c>
      <c r="E58" s="64">
        <f t="shared" si="0"/>
        <v>1.189167548028762E-5</v>
      </c>
      <c r="F58" s="65">
        <f t="shared" si="2"/>
        <v>1.0000000000000002</v>
      </c>
      <c r="H58" s="33">
        <f>INDEX('[8]Analysis I'!AW$9:AW$69,MATCH('T2 Revenue by customer by type'!$C58,'[8]Analysis I'!$AQ$9:$AQ$69,0))</f>
        <v>4.46154E-3</v>
      </c>
      <c r="I58" s="14">
        <f>INDEX('[8]Analysis I'!AX$9:AX$69,MATCH('T2 Revenue by customer by type'!$C58,'[8]Analysis I'!$AQ$9:$AQ$69,0))</f>
        <v>1.9417126807683817E-3</v>
      </c>
      <c r="J58" s="14">
        <f>INDEX('[8]Analysis I'!AY$9:AY$69,MATCH('T2 Revenue by customer by type'!$C58,'[8]Analysis I'!$AQ$9:$AQ$69,0))</f>
        <v>1.4931295884933421E-2</v>
      </c>
      <c r="K58" s="15">
        <f>INDEX('[8]Analysis I'!AZ$9:AZ$69,MATCH('T2 Revenue by customer by type'!$C58,'[8]Analysis I'!$AQ$9:$AQ$69,0))</f>
        <v>-1.1834701821822313E-2</v>
      </c>
      <c r="M58" s="33">
        <f>INDEX('[8]Benefit-based charges (Cust.)'!$BV$75:$BV$130,MATCH(A58,'[8]Benefit-based charges (Cust.)'!$B$75:$B$130,0))</f>
        <v>1.8892338418564966E-3</v>
      </c>
      <c r="N58" s="15">
        <f t="shared" si="1"/>
        <v>5.2478838911885171E-5</v>
      </c>
      <c r="P58" s="4">
        <v>56</v>
      </c>
    </row>
    <row r="59" spans="1:16" ht="15" thickBot="1" x14ac:dyDescent="0.4">
      <c r="C59" s="74" t="s">
        <v>13</v>
      </c>
      <c r="D59" s="68">
        <f>INDEX('[8]Analysis I'!AS$9:AS$69,MATCH('T2 Revenue by customer by type'!$C59,'[8]Analysis I'!$AQ$9:$AQ$69,0))</f>
        <v>798.8652868661801</v>
      </c>
      <c r="E59" s="18"/>
      <c r="F59" s="30"/>
      <c r="H59" s="34">
        <f>INDEX('[8]Analysis I'!AW$9:AW$69,MATCH('T2 Revenue by customer by type'!$C59,'[8]Analysis I'!$AQ$9:$AQ$69,0))</f>
        <v>121.26393582000003</v>
      </c>
      <c r="I59" s="16">
        <f>INDEX('[8]Analysis I'!AX$9:AX$69,MATCH('T2 Revenue by customer by type'!$C59,'[8]Analysis I'!$AQ$9:$AQ$69,0))</f>
        <v>228.36888449387774</v>
      </c>
      <c r="J59" s="16">
        <f>INDEX('[8]Analysis I'!AY$9:AY$69,MATCH('T2 Revenue by customer by type'!$C59,'[8]Analysis I'!$AQ$9:$AQ$69,0))</f>
        <v>449.2324665523023</v>
      </c>
      <c r="K59" s="17">
        <f>INDEX('[8]Analysis I'!AZ$9:AZ$69,MATCH('T2 Revenue by customer by type'!$C59,'[8]Analysis I'!$AQ$9:$AQ$69,0))</f>
        <v>5.0827397846120448E-16</v>
      </c>
      <c r="M59" s="34">
        <f>SUM(M3:M58)</f>
        <v>217.12509875745423</v>
      </c>
      <c r="N59" s="17">
        <f>SUM(N3:N58)</f>
        <v>11.24378573642344</v>
      </c>
    </row>
    <row r="60" spans="1:16" x14ac:dyDescent="0.35">
      <c r="C60" s="25" t="s">
        <v>168</v>
      </c>
      <c r="D60" s="35">
        <f>INDEX('[8]Analysis I'!AS$9:AS$69,MATCH('T2 Revenue by customer by type'!$C60,'[8]Analysis I'!$AQ$9:$AQ$69,0))</f>
        <v>591.50990490500419</v>
      </c>
      <c r="E60" s="64">
        <f t="shared" si="0"/>
        <v>0.74043761148441223</v>
      </c>
      <c r="F60" s="65">
        <f t="shared" si="2"/>
        <v>0.74043761148441223</v>
      </c>
      <c r="H60" s="35">
        <f>INDEX('[8]Analysis I'!AW$9:AW$69,MATCH('T2 Revenue by customer by type'!$C60,'[8]Analysis I'!$AQ$9:$AQ$69,0))</f>
        <v>79.696672509999985</v>
      </c>
      <c r="I60" s="26">
        <f>INDEX('[8]Analysis I'!AX$9:AX$69,MATCH('T2 Revenue by customer by type'!$C60,'[8]Analysis I'!$AQ$9:$AQ$69,0))</f>
        <v>117.40894480141266</v>
      </c>
      <c r="J60" s="26">
        <f>INDEX('[8]Analysis I'!AY$9:AY$69,MATCH('T2 Revenue by customer by type'!$C60,'[8]Analysis I'!$AQ$9:$AQ$69,0))</f>
        <v>385.49199344104045</v>
      </c>
      <c r="K60" s="36">
        <f>INDEX('[8]Analysis I'!AZ$9:AZ$69,MATCH('T2 Revenue by customer by type'!$C60,'[8]Analysis I'!$AQ$9:$AQ$69,0))</f>
        <v>8.9122941525510999</v>
      </c>
      <c r="M60" s="35">
        <f>SUMIF($B$3:$B$58,C60,$M$3:$M$58)</f>
        <v>112.13629892218108</v>
      </c>
      <c r="N60" s="36">
        <f>SUMIF($B$3:$B$58,C60,$N$3:$N$58)</f>
        <v>6.1833621253299507</v>
      </c>
    </row>
    <row r="61" spans="1:16" x14ac:dyDescent="0.35">
      <c r="C61" s="23" t="s">
        <v>169</v>
      </c>
      <c r="D61" s="32">
        <f>INDEX('[8]Analysis I'!AS$9:AS$69,MATCH('T2 Revenue by customer by type'!$C61,'[8]Analysis I'!$AQ$9:$AQ$69,0))</f>
        <v>133.14395777377166</v>
      </c>
      <c r="E61" s="64">
        <f t="shared" si="0"/>
        <v>0.1666663453309806</v>
      </c>
      <c r="F61" s="65">
        <f t="shared" si="2"/>
        <v>0.9071039568153928</v>
      </c>
      <c r="H61" s="32">
        <f>INDEX('[8]Analysis I'!AW$9:AW$69,MATCH('T2 Revenue by customer by type'!$C61,'[8]Analysis I'!$AQ$9:$AQ$69,0))</f>
        <v>31.759613099999992</v>
      </c>
      <c r="I61" s="12">
        <f>INDEX('[8]Analysis I'!AX$9:AX$69,MATCH('T2 Revenue by customer by type'!$C61,'[8]Analysis I'!$AQ$9:$AQ$69,0))</f>
        <v>93.193851691518901</v>
      </c>
      <c r="J61" s="12">
        <f>INDEX('[8]Analysis I'!AY$9:AY$69,MATCH('T2 Revenue by customer by type'!$C61,'[8]Analysis I'!$AQ$9:$AQ$69,0))</f>
        <v>6.5023912123120855</v>
      </c>
      <c r="K61" s="13">
        <f>INDEX('[8]Analysis I'!AZ$9:AZ$69,MATCH('T2 Revenue by customer by type'!$C61,'[8]Analysis I'!$AQ$9:$AQ$69,0))</f>
        <v>1.6881017699406811</v>
      </c>
      <c r="M61" s="32">
        <f>SUMIF($B$3:$B$58,C61,$M$3:$M$58)</f>
        <v>87.754731222370324</v>
      </c>
      <c r="N61" s="13">
        <f>SUMIF($B$3:$B$58,C61,$N$3:$N$58)</f>
        <v>4.5284042230501527</v>
      </c>
    </row>
    <row r="62" spans="1:16" ht="15" thickBot="1" x14ac:dyDescent="0.4">
      <c r="C62" s="27" t="s">
        <v>170</v>
      </c>
      <c r="D62" s="37">
        <f>INDEX('[8]Analysis I'!AS$9:AS$69,MATCH('T2 Revenue by customer by type'!$C62,'[8]Analysis I'!$AQ$9:$AQ$69,0))</f>
        <v>74.21142418740402</v>
      </c>
      <c r="E62" s="64">
        <f t="shared" si="0"/>
        <v>9.2896043184606869E-2</v>
      </c>
      <c r="F62" s="65">
        <f t="shared" si="2"/>
        <v>0.99999999999999967</v>
      </c>
      <c r="H62" s="37">
        <f>INDEX('[8]Analysis I'!AW$9:AW$69,MATCH('T2 Revenue by customer by type'!$C62,'[8]Analysis I'!$AQ$9:$AQ$69,0))</f>
        <v>9.807650210000002</v>
      </c>
      <c r="I62" s="28">
        <f>INDEX('[8]Analysis I'!AX$9:AX$69,MATCH('T2 Revenue by customer by type'!$C62,'[8]Analysis I'!$AQ$9:$AQ$69,0))</f>
        <v>17.766088000946102</v>
      </c>
      <c r="J62" s="28">
        <f>INDEX('[8]Analysis I'!AY$9:AY$69,MATCH('T2 Revenue by customer by type'!$C62,'[8]Analysis I'!$AQ$9:$AQ$69,0))</f>
        <v>57.238081898949687</v>
      </c>
      <c r="K62" s="38">
        <f>INDEX('[8]Analysis I'!AZ$9:AZ$69,MATCH('T2 Revenue by customer by type'!$C62,'[8]Analysis I'!$AQ$9:$AQ$69,0))</f>
        <v>-10.600395922491778</v>
      </c>
      <c r="M62" s="37">
        <f>SUMIF($B$3:$B$58,C62,$M$3:$M$58)</f>
        <v>17.234068612902767</v>
      </c>
      <c r="N62" s="38">
        <f>SUMIF($B$3:$B$58,C62,$N$3:$N$58)</f>
        <v>0.53201938804333526</v>
      </c>
    </row>
    <row r="63" spans="1:16" ht="15" thickBot="1" x14ac:dyDescent="0.4">
      <c r="C63" s="24" t="s">
        <v>13</v>
      </c>
      <c r="D63" s="34">
        <f>INDEX('[8]Analysis I'!AS$9:AS$69,MATCH('T2 Revenue by customer by type'!$C63,'[8]Analysis I'!$AQ$9:$AQ$69,0))</f>
        <v>798.8652868661801</v>
      </c>
      <c r="E63" s="16"/>
      <c r="F63" s="17"/>
      <c r="H63" s="34">
        <f>INDEX('[8]Analysis I'!AW$9:AW$69,MATCH('T2 Revenue by customer by type'!$C63,'[8]Analysis I'!$AQ$9:$AQ$69,0))</f>
        <v>121.26393582000003</v>
      </c>
      <c r="I63" s="16">
        <f>INDEX('[8]Analysis I'!AX$9:AX$69,MATCH('T2 Revenue by customer by type'!$C63,'[8]Analysis I'!$AQ$9:$AQ$69,0))</f>
        <v>228.36888449387774</v>
      </c>
      <c r="J63" s="16">
        <f>INDEX('[8]Analysis I'!AY$9:AY$69,MATCH('T2 Revenue by customer by type'!$C63,'[8]Analysis I'!$AQ$9:$AQ$69,0))</f>
        <v>449.2324665523023</v>
      </c>
      <c r="K63" s="17">
        <f>INDEX('[8]Analysis I'!AZ$9:AZ$69,MATCH('T2 Revenue by customer by type'!$C63,'[8]Analysis I'!$AQ$9:$AQ$69,0))</f>
        <v>5.0827397846120448E-16</v>
      </c>
      <c r="M63" s="34">
        <f>SUM(M60:M62)</f>
        <v>217.12509875745417</v>
      </c>
      <c r="N63" s="17">
        <f>SUM(N60:N62)</f>
        <v>11.243785736423437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A981-AD57-4C27-8048-EE86F719673D}">
  <dimension ref="A1"/>
  <sheetViews>
    <sheetView showGridLines="0" topLeftCell="A109" workbookViewId="0">
      <selection activeCell="M114" sqref="M114"/>
    </sheetView>
  </sheetViews>
  <sheetFormatPr defaultRowHeight="14.5" x14ac:dyDescent="0.35"/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8"/>
  <sheetViews>
    <sheetView topLeftCell="A45" workbookViewId="0">
      <selection activeCell="B2" sqref="B2:F58"/>
    </sheetView>
  </sheetViews>
  <sheetFormatPr defaultRowHeight="14.5" x14ac:dyDescent="0.35"/>
  <cols>
    <col min="1" max="1" width="9.1796875" customWidth="1"/>
    <col min="2" max="2" width="38.7265625" bestFit="1" customWidth="1"/>
    <col min="3" max="3" width="12.81640625" bestFit="1" customWidth="1"/>
    <col min="4" max="4" width="11.7265625" bestFit="1" customWidth="1"/>
    <col min="5" max="5" width="11.26953125" customWidth="1"/>
    <col min="6" max="6" width="11.81640625" bestFit="1" customWidth="1"/>
  </cols>
  <sheetData>
    <row r="1" spans="1:6" ht="15" thickBot="1" x14ac:dyDescent="0.4">
      <c r="B1" s="80"/>
      <c r="C1" s="80"/>
      <c r="D1" s="80"/>
      <c r="E1" s="80"/>
      <c r="F1" s="80"/>
    </row>
    <row r="2" spans="1:6" ht="29.5" thickBot="1" x14ac:dyDescent="0.4">
      <c r="A2" s="42" t="s">
        <v>171</v>
      </c>
      <c r="B2" s="40" t="s">
        <v>105</v>
      </c>
      <c r="C2" s="39" t="s">
        <v>172</v>
      </c>
      <c r="D2" s="39" t="s">
        <v>173</v>
      </c>
      <c r="E2" s="39" t="s">
        <v>174</v>
      </c>
      <c r="F2" s="39" t="s">
        <v>175</v>
      </c>
    </row>
    <row r="3" spans="1:6" x14ac:dyDescent="0.35">
      <c r="A3" s="43"/>
      <c r="B3" s="1" t="str">
        <f>'T2 Revenue by customer by type'!C3</f>
        <v>Vector Limited</v>
      </c>
      <c r="C3" s="3">
        <f>INDEX('[8]Analysis II'!$BG$9:$BG$64,MATCH(B3,'[8]Analysis II'!$AQ$9:$AQ$64,0))</f>
        <v>172.11339905999998</v>
      </c>
      <c r="D3" s="3">
        <f>INDEX('[8]Analysis II'!$AX$9:$AX$64,MATCH(B3,'[8]Analysis II'!$AQ$9:$AQ$64,0))</f>
        <v>179.89345119538811</v>
      </c>
      <c r="E3" s="3">
        <f>D3-C3</f>
        <v>7.7800521353881322</v>
      </c>
      <c r="F3" s="2">
        <f>IFERROR(D3/C3-1,"-")</f>
        <v>4.5203059017363101E-2</v>
      </c>
    </row>
    <row r="4" spans="1:6" x14ac:dyDescent="0.35">
      <c r="A4" s="43"/>
      <c r="B4" s="1" t="str">
        <f>'T2 Revenue by customer by type'!C4</f>
        <v>Powerco Limited</v>
      </c>
      <c r="C4" s="3">
        <f>INDEX('[8]Analysis II'!$BG$9:$BG$64,MATCH(B4,'[8]Analysis II'!$AQ$9:$AQ$64,0))</f>
        <v>92.208591609999999</v>
      </c>
      <c r="D4" s="3">
        <f>INDEX('[8]Analysis II'!$AX$9:$AX$64,MATCH(B4,'[8]Analysis II'!$AQ$9:$AQ$64,0))</f>
        <v>81.284164470194568</v>
      </c>
      <c r="E4" s="3">
        <f t="shared" ref="E4:E45" si="0">D4-C4</f>
        <v>-10.924427139805431</v>
      </c>
      <c r="F4" s="2">
        <f t="shared" ref="F4:F45" si="1">IFERROR(D4/C4-1,"-")</f>
        <v>-0.1184751545280156</v>
      </c>
    </row>
    <row r="5" spans="1:6" x14ac:dyDescent="0.35">
      <c r="A5" s="43"/>
      <c r="B5" s="1" t="str">
        <f>'T2 Revenue by customer by type'!C5</f>
        <v>Meridian Energy Limited</v>
      </c>
      <c r="C5" s="3">
        <f>INDEX('[8]Analysis II'!$BG$9:$BG$64,MATCH(B5,'[8]Analysis II'!$AQ$9:$AQ$64,0))</f>
        <v>80.937853559999994</v>
      </c>
      <c r="D5" s="3">
        <f>INDEX('[8]Analysis II'!$AX$9:$AX$64,MATCH(B5,'[8]Analysis II'!$AQ$9:$AQ$64,0))</f>
        <v>66.626841485955993</v>
      </c>
      <c r="E5" s="3">
        <f t="shared" si="0"/>
        <v>-14.311012074044001</v>
      </c>
      <c r="F5" s="2">
        <f t="shared" si="1"/>
        <v>-0.1768148208110697</v>
      </c>
    </row>
    <row r="6" spans="1:6" ht="15" customHeight="1" x14ac:dyDescent="0.35">
      <c r="A6" s="43"/>
      <c r="B6" s="1" t="str">
        <f>'T2 Revenue by customer by type'!C6</f>
        <v>Orion New Zealand Limited</v>
      </c>
      <c r="C6" s="3">
        <f>INDEX('[8]Analysis II'!$BG$9:$BG$64,MATCH(B6,'[8]Analysis II'!$AQ$9:$AQ$64,0))</f>
        <v>61.596089990000003</v>
      </c>
      <c r="D6" s="3">
        <f>INDEX('[8]Analysis II'!$AX$9:$AX$64,MATCH(B6,'[8]Analysis II'!$AQ$9:$AQ$64,0))</f>
        <v>53.497210523027135</v>
      </c>
      <c r="E6" s="3">
        <f t="shared" si="0"/>
        <v>-8.0988794669728676</v>
      </c>
      <c r="F6" s="2">
        <f t="shared" si="1"/>
        <v>-0.13148366184099847</v>
      </c>
    </row>
    <row r="7" spans="1:6" ht="15" customHeight="1" x14ac:dyDescent="0.35">
      <c r="A7" s="43"/>
      <c r="B7" s="1" t="str">
        <f>'T2 Revenue by customer by type'!C7</f>
        <v>Wellington Electricity Lines Limited</v>
      </c>
      <c r="C7" s="3">
        <f>INDEX('[8]Analysis II'!$BG$9:$BG$64,MATCH(B7,'[8]Analysis II'!$AQ$9:$AQ$64,0))</f>
        <v>54.373691870000009</v>
      </c>
      <c r="D7" s="3">
        <f>INDEX('[8]Analysis II'!$AX$9:$AX$64,MATCH(B7,'[8]Analysis II'!$AQ$9:$AQ$64,0))</f>
        <v>46.268079071300207</v>
      </c>
      <c r="E7" s="3">
        <f t="shared" si="0"/>
        <v>-8.1056127986998021</v>
      </c>
      <c r="F7" s="2">
        <f t="shared" si="1"/>
        <v>-0.14907232744245513</v>
      </c>
    </row>
    <row r="8" spans="1:6" ht="15" customHeight="1" x14ac:dyDescent="0.35">
      <c r="A8" s="43"/>
      <c r="B8" s="1" t="str">
        <f>'T2 Revenue by customer by type'!C8</f>
        <v>NZ Aluminium Smelters Limited</v>
      </c>
      <c r="C8" s="3">
        <f>INDEX('[8]Analysis II'!$BG$9:$BG$64,MATCH(B8,'[8]Analysis II'!$AQ$9:$AQ$64,0))</f>
        <v>58.323025899999998</v>
      </c>
      <c r="D8" s="3">
        <f>INDEX('[8]Analysis II'!$AX$9:$AX$64,MATCH(B8,'[8]Analysis II'!$AQ$9:$AQ$64,0))</f>
        <v>44.704135439072374</v>
      </c>
      <c r="E8" s="3">
        <f t="shared" si="0"/>
        <v>-13.618890460927624</v>
      </c>
      <c r="F8" s="2">
        <f t="shared" si="1"/>
        <v>-0.23350795420454384</v>
      </c>
    </row>
    <row r="9" spans="1:6" ht="15" customHeight="1" x14ac:dyDescent="0.35">
      <c r="A9" s="43"/>
      <c r="B9" s="1" t="str">
        <f>'T2 Revenue by customer by type'!C9</f>
        <v>Contact Energy Limited</v>
      </c>
      <c r="C9" s="3">
        <f>INDEX('[8]Analysis II'!$BG$9:$BG$64,MATCH(B9,'[8]Analysis II'!$AQ$9:$AQ$64,0))</f>
        <v>24.560895909999999</v>
      </c>
      <c r="D9" s="3">
        <f>INDEX('[8]Analysis II'!$AX$9:$AX$64,MATCH(B9,'[8]Analysis II'!$AQ$9:$AQ$64,0))</f>
        <v>29.816981223755832</v>
      </c>
      <c r="E9" s="3">
        <f t="shared" si="0"/>
        <v>5.2560853137558325</v>
      </c>
      <c r="F9" s="2">
        <f t="shared" si="1"/>
        <v>0.21400218188359377</v>
      </c>
    </row>
    <row r="10" spans="1:6" ht="15" customHeight="1" x14ac:dyDescent="0.35">
      <c r="A10" s="43"/>
      <c r="B10" s="1" t="str">
        <f>'T2 Revenue by customer by type'!C10</f>
        <v>Unison Networks Limited</v>
      </c>
      <c r="C10" s="3">
        <f>INDEX('[8]Analysis II'!$BG$9:$BG$64,MATCH(B10,'[8]Analysis II'!$AQ$9:$AQ$64,0))</f>
        <v>29.838091429999999</v>
      </c>
      <c r="D10" s="3">
        <f>INDEX('[8]Analysis II'!$AX$9:$AX$64,MATCH(B10,'[8]Analysis II'!$AQ$9:$AQ$64,0))</f>
        <v>26.980543519145584</v>
      </c>
      <c r="E10" s="3">
        <f t="shared" si="0"/>
        <v>-2.8575479108544144</v>
      </c>
      <c r="F10" s="2">
        <f t="shared" si="1"/>
        <v>-9.5768454814149417E-2</v>
      </c>
    </row>
    <row r="11" spans="1:6" ht="15" customHeight="1" x14ac:dyDescent="0.35">
      <c r="A11" s="43"/>
      <c r="B11" s="1" t="str">
        <f>'T2 Revenue by customer by type'!C11</f>
        <v>Aurora Energy Limited</v>
      </c>
      <c r="C11" s="3">
        <f>INDEX('[8]Analysis II'!$BG$9:$BG$64,MATCH(B11,'[8]Analysis II'!$AQ$9:$AQ$64,0))</f>
        <v>22.115026090000001</v>
      </c>
      <c r="D11" s="3">
        <f>INDEX('[8]Analysis II'!$AX$9:$AX$64,MATCH(B11,'[8]Analysis II'!$AQ$9:$AQ$64,0))</f>
        <v>25.373632100686134</v>
      </c>
      <c r="E11" s="3">
        <f t="shared" si="0"/>
        <v>3.2586060106861332</v>
      </c>
      <c r="F11" s="2">
        <f t="shared" si="1"/>
        <v>0.14734805183700939</v>
      </c>
    </row>
    <row r="12" spans="1:6" ht="15" customHeight="1" x14ac:dyDescent="0.35">
      <c r="A12" s="43"/>
      <c r="B12" s="1" t="str">
        <f>'T2 Revenue by customer by type'!C12</f>
        <v>Powernet Ltd</v>
      </c>
      <c r="C12" s="3">
        <f>INDEX('[8]Analysis II'!$BG$9:$BG$64,MATCH(B12,'[8]Analysis II'!$AQ$9:$AQ$64,0))</f>
        <v>24.320801109999998</v>
      </c>
      <c r="D12" s="3">
        <f>INDEX('[8]Analysis II'!$AX$9:$AX$64,MATCH(B12,'[8]Analysis II'!$AQ$9:$AQ$64,0))</f>
        <v>22.31990909599649</v>
      </c>
      <c r="E12" s="3">
        <f t="shared" si="0"/>
        <v>-2.000892014003508</v>
      </c>
      <c r="F12" s="2">
        <f t="shared" si="1"/>
        <v>-8.2270810281031448E-2</v>
      </c>
    </row>
    <row r="13" spans="1:6" ht="15" customHeight="1" x14ac:dyDescent="0.35">
      <c r="A13" s="43"/>
      <c r="B13" s="1" t="str">
        <f>'T2 Revenue by customer by type'!C13</f>
        <v>WEL Networks Limited</v>
      </c>
      <c r="C13" s="3">
        <f>INDEX('[8]Analysis II'!$BG$9:$BG$64,MATCH(B13,'[8]Analysis II'!$AQ$9:$AQ$64,0))</f>
        <v>19.939606990000001</v>
      </c>
      <c r="D13" s="3">
        <f>INDEX('[8]Analysis II'!$AX$9:$AX$64,MATCH(B13,'[8]Analysis II'!$AQ$9:$AQ$64,0))</f>
        <v>19.998780700684293</v>
      </c>
      <c r="E13" s="3">
        <f t="shared" si="0"/>
        <v>5.9173710684291336E-2</v>
      </c>
      <c r="F13" s="2">
        <f t="shared" si="1"/>
        <v>2.9676467903287929E-3</v>
      </c>
    </row>
    <row r="14" spans="1:6" ht="15" customHeight="1" x14ac:dyDescent="0.35">
      <c r="A14" s="43"/>
      <c r="B14" s="1" t="str">
        <f>'T2 Revenue by customer by type'!C14</f>
        <v>Northpower Limited</v>
      </c>
      <c r="C14" s="3">
        <f>INDEX('[8]Analysis II'!$BG$9:$BG$64,MATCH(B14,'[8]Analysis II'!$AQ$9:$AQ$64,0))</f>
        <v>16.338656029999999</v>
      </c>
      <c r="D14" s="3">
        <f>INDEX('[8]Analysis II'!$AX$9:$AX$64,MATCH(B14,'[8]Analysis II'!$AQ$9:$AQ$64,0))</f>
        <v>18.254791819046275</v>
      </c>
      <c r="E14" s="3">
        <f t="shared" si="0"/>
        <v>1.916135789046276</v>
      </c>
      <c r="F14" s="2">
        <f t="shared" si="1"/>
        <v>0.11727621816188494</v>
      </c>
    </row>
    <row r="15" spans="1:6" ht="15" customHeight="1" x14ac:dyDescent="0.35">
      <c r="A15" s="43"/>
      <c r="B15" s="1" t="str">
        <f>'T2 Revenue by customer by type'!C15</f>
        <v>Genesis Energy Ltd</v>
      </c>
      <c r="C15" s="3">
        <f>INDEX('[8]Analysis II'!$BG$9:$BG$64,MATCH(B15,'[8]Analysis II'!$AQ$9:$AQ$64,0))</f>
        <v>10.262838159999998</v>
      </c>
      <c r="D15" s="3">
        <f>INDEX('[8]Analysis II'!$AX$9:$AX$64,MATCH(B15,'[8]Analysis II'!$AQ$9:$AQ$64,0))</f>
        <v>14.533646284275674</v>
      </c>
      <c r="E15" s="3">
        <f t="shared" si="0"/>
        <v>4.2708081242756766</v>
      </c>
      <c r="F15" s="2">
        <f t="shared" si="1"/>
        <v>0.41614298673454653</v>
      </c>
    </row>
    <row r="16" spans="1:6" ht="15" customHeight="1" x14ac:dyDescent="0.35">
      <c r="A16" s="43"/>
      <c r="B16" s="1" t="str">
        <f>'T2 Revenue by customer by type'!C16</f>
        <v>Alpine Energy Ltd</v>
      </c>
      <c r="C16" s="3">
        <f>INDEX('[8]Analysis II'!$BG$9:$BG$64,MATCH(B16,'[8]Analysis II'!$AQ$9:$AQ$64,0))</f>
        <v>12.30776829</v>
      </c>
      <c r="D16" s="3">
        <f>INDEX('[8]Analysis II'!$AX$9:$AX$64,MATCH(B16,'[8]Analysis II'!$AQ$9:$AQ$64,0))</f>
        <v>12.614693144418885</v>
      </c>
      <c r="E16" s="3">
        <f t="shared" si="0"/>
        <v>0.30692485441888451</v>
      </c>
      <c r="F16" s="2">
        <f t="shared" si="1"/>
        <v>2.4937490468378343E-2</v>
      </c>
    </row>
    <row r="17" spans="1:6" ht="15" customHeight="1" x14ac:dyDescent="0.35">
      <c r="A17" s="43"/>
      <c r="B17" s="1" t="str">
        <f>'T2 Revenue by customer by type'!C17</f>
        <v>Mainpower New Zealand Limited</v>
      </c>
      <c r="C17" s="3">
        <f>INDEX('[8]Analysis II'!$BG$9:$BG$64,MATCH(B17,'[8]Analysis II'!$AQ$9:$AQ$64,0))</f>
        <v>12.31424964</v>
      </c>
      <c r="D17" s="3">
        <f>INDEX('[8]Analysis II'!$AX$9:$AX$64,MATCH(B17,'[8]Analysis II'!$AQ$9:$AQ$64,0))</f>
        <v>12.11917364303587</v>
      </c>
      <c r="E17" s="3">
        <f t="shared" si="0"/>
        <v>-0.19507599696413003</v>
      </c>
      <c r="F17" s="2">
        <f t="shared" si="1"/>
        <v>-1.5841484675645279E-2</v>
      </c>
    </row>
    <row r="18" spans="1:6" ht="15" customHeight="1" x14ac:dyDescent="0.35">
      <c r="A18" s="43"/>
      <c r="B18" s="1" t="str">
        <f>'T2 Revenue by customer by type'!C18</f>
        <v>Mercury NZ Limited</v>
      </c>
      <c r="C18" s="3">
        <f>INDEX('[8]Analysis II'!$BG$9:$BG$64,MATCH(B18,'[8]Analysis II'!$AQ$9:$AQ$64,0))</f>
        <v>3.4790993400000003</v>
      </c>
      <c r="D18" s="3">
        <f>INDEX('[8]Analysis II'!$AX$9:$AX$64,MATCH(B18,'[8]Analysis II'!$AQ$9:$AQ$64,0))</f>
        <v>12.108628376889939</v>
      </c>
      <c r="E18" s="3">
        <f t="shared" si="0"/>
        <v>8.629529036889938</v>
      </c>
      <c r="F18" s="2">
        <f t="shared" si="1"/>
        <v>2.4803916742687599</v>
      </c>
    </row>
    <row r="19" spans="1:6" ht="15" customHeight="1" x14ac:dyDescent="0.35">
      <c r="A19" s="43"/>
      <c r="B19" s="1" t="str">
        <f>'T2 Revenue by customer by type'!C19</f>
        <v>Counties Power Ltd</v>
      </c>
      <c r="C19" s="3">
        <f>INDEX('[8]Analysis II'!$BG$9:$BG$64,MATCH(B19,'[8]Analysis II'!$AQ$9:$AQ$64,0))</f>
        <v>10.96387142</v>
      </c>
      <c r="D19" s="3">
        <f>INDEX('[8]Analysis II'!$AX$9:$AX$64,MATCH(B19,'[8]Analysis II'!$AQ$9:$AQ$64,0))</f>
        <v>11.308469594105491</v>
      </c>
      <c r="E19" s="3">
        <f t="shared" si="0"/>
        <v>0.34459817410549043</v>
      </c>
      <c r="F19" s="2">
        <f t="shared" si="1"/>
        <v>3.1430337050184942E-2</v>
      </c>
    </row>
    <row r="20" spans="1:6" ht="15" customHeight="1" x14ac:dyDescent="0.35">
      <c r="A20" s="43"/>
      <c r="B20" s="1" t="str">
        <f>'T2 Revenue by customer by type'!C20</f>
        <v>Network Tasman Limited</v>
      </c>
      <c r="C20" s="3">
        <f>INDEX('[8]Analysis II'!$BG$9:$BG$64,MATCH(B20,'[8]Analysis II'!$AQ$9:$AQ$64,0))</f>
        <v>11.81706338</v>
      </c>
      <c r="D20" s="3">
        <f>INDEX('[8]Analysis II'!$AX$9:$AX$64,MATCH(B20,'[8]Analysis II'!$AQ$9:$AQ$64,0))</f>
        <v>10.707862599150515</v>
      </c>
      <c r="E20" s="3">
        <f t="shared" si="0"/>
        <v>-1.1092007808494859</v>
      </c>
      <c r="F20" s="2">
        <f t="shared" si="1"/>
        <v>-9.3864333733436056E-2</v>
      </c>
    </row>
    <row r="21" spans="1:6" ht="15" customHeight="1" x14ac:dyDescent="0.35">
      <c r="A21" s="43"/>
      <c r="B21" s="1" t="str">
        <f>'T2 Revenue by customer by type'!C21</f>
        <v>EA Networks</v>
      </c>
      <c r="C21" s="3">
        <f>INDEX('[8]Analysis II'!$BG$9:$BG$64,MATCH(B21,'[8]Analysis II'!$AQ$9:$AQ$64,0))</f>
        <v>4.5569751199999997</v>
      </c>
      <c r="D21" s="3">
        <f>INDEX('[8]Analysis II'!$AX$9:$AX$64,MATCH(B21,'[8]Analysis II'!$AQ$9:$AQ$64,0))</f>
        <v>10.654287876372893</v>
      </c>
      <c r="E21" s="3">
        <f t="shared" si="0"/>
        <v>6.0973127563728928</v>
      </c>
      <c r="F21" s="2">
        <f t="shared" si="1"/>
        <v>1.3380175655584647</v>
      </c>
    </row>
    <row r="22" spans="1:6" ht="15" customHeight="1" x14ac:dyDescent="0.35">
      <c r="A22" s="43"/>
      <c r="B22" s="1" t="str">
        <f>'T2 Revenue by customer by type'!C22</f>
        <v>New Zealand Steel Limited</v>
      </c>
      <c r="C22" s="3">
        <f>INDEX('[8]Analysis II'!$BG$9:$BG$64,MATCH(B22,'[8]Analysis II'!$AQ$9:$AQ$64,0))</f>
        <v>3.1297050899999999</v>
      </c>
      <c r="D22" s="3">
        <f>INDEX('[8]Analysis II'!$AX$9:$AX$64,MATCH(B22,'[8]Analysis II'!$AQ$9:$AQ$64,0))</f>
        <v>9.9770418039413276</v>
      </c>
      <c r="E22" s="3">
        <f t="shared" si="0"/>
        <v>6.8473367139413277</v>
      </c>
      <c r="F22" s="2">
        <f t="shared" si="1"/>
        <v>2.1878536529910964</v>
      </c>
    </row>
    <row r="23" spans="1:6" ht="15" customHeight="1" x14ac:dyDescent="0.35">
      <c r="A23" s="43"/>
      <c r="B23" s="1" t="str">
        <f>'T2 Revenue by customer by type'!C23</f>
        <v>Electra Limited</v>
      </c>
      <c r="C23" s="3">
        <f>INDEX('[8]Analysis II'!$BG$9:$BG$64,MATCH(B23,'[8]Analysis II'!$AQ$9:$AQ$64,0))</f>
        <v>7.5089940100000003</v>
      </c>
      <c r="D23" s="3">
        <f>INDEX('[8]Analysis II'!$AX$9:$AX$64,MATCH(B23,'[8]Analysis II'!$AQ$9:$AQ$64,0))</f>
        <v>9.0190771264914495</v>
      </c>
      <c r="E23" s="3">
        <f t="shared" si="0"/>
        <v>1.5100831164914492</v>
      </c>
      <c r="F23" s="2">
        <f t="shared" si="1"/>
        <v>0.20110325224396464</v>
      </c>
    </row>
    <row r="24" spans="1:6" ht="15" customHeight="1" x14ac:dyDescent="0.35">
      <c r="A24" s="43"/>
      <c r="B24" s="1" t="str">
        <f>'T2 Revenue by customer by type'!C24</f>
        <v>Horizon Energy Distribution Ltd</v>
      </c>
      <c r="C24" s="3">
        <f>INDEX('[8]Analysis II'!$BG$9:$BG$64,MATCH(B24,'[8]Analysis II'!$AQ$9:$AQ$64,0))</f>
        <v>3.4882114299999998</v>
      </c>
      <c r="D24" s="3">
        <f>INDEX('[8]Analysis II'!$AX$9:$AX$64,MATCH(B24,'[8]Analysis II'!$AQ$9:$AQ$64,0))</f>
        <v>7.6874416094579479</v>
      </c>
      <c r="E24" s="3">
        <f t="shared" si="0"/>
        <v>4.1992301794579481</v>
      </c>
      <c r="F24" s="2">
        <f t="shared" si="1"/>
        <v>1.2038347628079267</v>
      </c>
    </row>
    <row r="25" spans="1:6" ht="15" customHeight="1" x14ac:dyDescent="0.35">
      <c r="A25" s="43"/>
      <c r="B25" s="1" t="str">
        <f>'T2 Revenue by customer by type'!C25</f>
        <v>Waipa Networks Limited</v>
      </c>
      <c r="C25" s="3">
        <f>INDEX('[8]Analysis II'!$BG$9:$BG$64,MATCH(B25,'[8]Analysis II'!$AQ$9:$AQ$64,0))</f>
        <v>7.6907593700000003</v>
      </c>
      <c r="D25" s="3">
        <f>INDEX('[8]Analysis II'!$AX$9:$AX$64,MATCH(B25,'[8]Analysis II'!$AQ$9:$AQ$64,0))</f>
        <v>6.2922318532908497</v>
      </c>
      <c r="E25" s="3">
        <f t="shared" si="0"/>
        <v>-1.3985275167091507</v>
      </c>
      <c r="F25" s="2">
        <f t="shared" si="1"/>
        <v>-0.18184517931538802</v>
      </c>
    </row>
    <row r="26" spans="1:6" ht="15" customHeight="1" x14ac:dyDescent="0.35">
      <c r="A26" s="43"/>
      <c r="B26" s="1" t="str">
        <f>'T2 Revenue by customer by type'!C26</f>
        <v>The Lines Company Ltd</v>
      </c>
      <c r="C26" s="3">
        <f>INDEX('[8]Analysis II'!$BG$9:$BG$64,MATCH(B26,'[8]Analysis II'!$AQ$9:$AQ$64,0))</f>
        <v>4.7373245800000001</v>
      </c>
      <c r="D26" s="3">
        <f>INDEX('[8]Analysis II'!$AX$9:$AX$64,MATCH(B26,'[8]Analysis II'!$AQ$9:$AQ$64,0))</f>
        <v>6.0860793336371222</v>
      </c>
      <c r="E26" s="3">
        <f t="shared" si="0"/>
        <v>1.3487547536371221</v>
      </c>
      <c r="F26" s="2">
        <f t="shared" si="1"/>
        <v>0.28470811549018293</v>
      </c>
    </row>
    <row r="27" spans="1:6" ht="15" customHeight="1" x14ac:dyDescent="0.35">
      <c r="A27" s="43"/>
      <c r="B27" s="1" t="str">
        <f>'T2 Revenue by customer by type'!C27</f>
        <v>Top Energy Ltd</v>
      </c>
      <c r="C27" s="3">
        <f>INDEX('[8]Analysis II'!$BG$9:$BG$64,MATCH(B27,'[8]Analysis II'!$AQ$9:$AQ$64,0))</f>
        <v>4.9292628599999997</v>
      </c>
      <c r="D27" s="3">
        <f>INDEX('[8]Analysis II'!$AX$9:$AX$64,MATCH(B27,'[8]Analysis II'!$AQ$9:$AQ$64,0))</f>
        <v>5.8788423280760771</v>
      </c>
      <c r="E27" s="3">
        <f t="shared" si="0"/>
        <v>0.9495794680760774</v>
      </c>
      <c r="F27" s="2">
        <f t="shared" si="1"/>
        <v>0.19264127214268245</v>
      </c>
    </row>
    <row r="28" spans="1:6" x14ac:dyDescent="0.35">
      <c r="A28" s="42"/>
      <c r="B28" s="1" t="str">
        <f>'T2 Revenue by customer by type'!C28</f>
        <v>Marlborough Lines Limited</v>
      </c>
      <c r="C28" s="3">
        <f>INDEX('[8]Analysis II'!$BG$9:$BG$64,MATCH(B28,'[8]Analysis II'!$AQ$9:$AQ$64,0))</f>
        <v>6.6578567799999995</v>
      </c>
      <c r="D28" s="3">
        <f>INDEX('[8]Analysis II'!$AX$9:$AX$64,MATCH(B28,'[8]Analysis II'!$AQ$9:$AQ$64,0))</f>
        <v>5.4486704007006317</v>
      </c>
      <c r="E28" s="3">
        <f t="shared" si="0"/>
        <v>-1.2091863792993678</v>
      </c>
      <c r="F28" s="2">
        <f t="shared" si="1"/>
        <v>-0.18161796194410895</v>
      </c>
    </row>
    <row r="29" spans="1:6" x14ac:dyDescent="0.35">
      <c r="A29" s="43"/>
      <c r="B29" s="1" t="str">
        <f>'T2 Revenue by customer by type'!C29</f>
        <v>Network Waitaki Limited</v>
      </c>
      <c r="C29" s="3">
        <f>INDEX('[8]Analysis II'!$BG$9:$BG$64,MATCH(B29,'[8]Analysis II'!$AQ$9:$AQ$64,0))</f>
        <v>4.23117783</v>
      </c>
      <c r="D29" s="3">
        <f>INDEX('[8]Analysis II'!$AX$9:$AX$64,MATCH(B29,'[8]Analysis II'!$AQ$9:$AQ$64,0))</f>
        <v>5.2788675927470923</v>
      </c>
      <c r="E29" s="3">
        <f t="shared" si="0"/>
        <v>1.0476897627470922</v>
      </c>
      <c r="F29" s="2">
        <f t="shared" si="1"/>
        <v>0.24761184824677818</v>
      </c>
    </row>
    <row r="30" spans="1:6" x14ac:dyDescent="0.35">
      <c r="A30" s="43"/>
      <c r="B30" s="1" t="str">
        <f>'T2 Revenue by customer by type'!C30</f>
        <v>Pan Pac Forest Product Limited</v>
      </c>
      <c r="C30" s="3">
        <f>INDEX('[8]Analysis II'!$BG$9:$BG$64,MATCH(B30,'[8]Analysis II'!$AQ$9:$AQ$64,0))</f>
        <v>2.7740900900000001</v>
      </c>
      <c r="D30" s="3">
        <f>INDEX('[8]Analysis II'!$AX$9:$AX$64,MATCH(B30,'[8]Analysis II'!$AQ$9:$AQ$64,0))</f>
        <v>4.1982775904843121</v>
      </c>
      <c r="E30" s="3">
        <f t="shared" si="0"/>
        <v>1.4241875004843121</v>
      </c>
      <c r="F30" s="2">
        <f t="shared" si="1"/>
        <v>0.5133890588550829</v>
      </c>
    </row>
    <row r="31" spans="1:6" x14ac:dyDescent="0.35">
      <c r="A31" s="43"/>
      <c r="B31" s="1" t="str">
        <f>'T2 Revenue by customer by type'!C31</f>
        <v>Eastland Network Limited</v>
      </c>
      <c r="C31" s="3">
        <f>INDEX('[8]Analysis II'!$BG$9:$BG$64,MATCH(B31,'[8]Analysis II'!$AQ$9:$AQ$64,0))</f>
        <v>5.4949405099999993</v>
      </c>
      <c r="D31" s="3">
        <f>INDEX('[8]Analysis II'!$AX$9:$AX$64,MATCH(B31,'[8]Analysis II'!$AQ$9:$AQ$64,0))</f>
        <v>4.0082837836851786</v>
      </c>
      <c r="E31" s="3">
        <f t="shared" si="0"/>
        <v>-1.4866567263148207</v>
      </c>
      <c r="F31" s="2">
        <f t="shared" si="1"/>
        <v>-0.27055010397461443</v>
      </c>
    </row>
    <row r="32" spans="1:6" x14ac:dyDescent="0.35">
      <c r="A32" s="43"/>
      <c r="B32" s="1" t="str">
        <f>'T2 Revenue by customer by type'!C32</f>
        <v>Westpower Limited</v>
      </c>
      <c r="C32" s="3">
        <f>INDEX('[8]Analysis II'!$BG$9:$BG$64,MATCH(B32,'[8]Analysis II'!$AQ$9:$AQ$64,0))</f>
        <v>2.04221656</v>
      </c>
      <c r="D32" s="3">
        <f>INDEX('[8]Analysis II'!$AX$9:$AX$64,MATCH(B32,'[8]Analysis II'!$AQ$9:$AQ$64,0))</f>
        <v>4.0568566339554613</v>
      </c>
      <c r="E32" s="3">
        <f t="shared" si="0"/>
        <v>2.0146400739554613</v>
      </c>
      <c r="F32" s="2">
        <f t="shared" si="1"/>
        <v>0.98649678658734485</v>
      </c>
    </row>
    <row r="33" spans="1:6" x14ac:dyDescent="0.35">
      <c r="A33" s="43"/>
      <c r="B33" s="1" t="str">
        <f>'T2 Revenue by customer by type'!C33</f>
        <v>Norske Skog Tasman Limited</v>
      </c>
      <c r="C33" s="3">
        <f>INDEX('[8]Analysis II'!$BG$9:$BG$64,MATCH(B33,'[8]Analysis II'!$AQ$9:$AQ$64,0))</f>
        <v>1.1660340200000001</v>
      </c>
      <c r="D33" s="3">
        <f>INDEX('[8]Analysis II'!$AX$9:$AX$64,MATCH(B33,'[8]Analysis II'!$AQ$9:$AQ$64,0))</f>
        <v>3.8231394089958339</v>
      </c>
      <c r="E33" s="3">
        <f t="shared" si="0"/>
        <v>2.6571053889958338</v>
      </c>
      <c r="F33" s="2">
        <f t="shared" si="1"/>
        <v>2.2787546018561566</v>
      </c>
    </row>
    <row r="34" spans="1:6" x14ac:dyDescent="0.35">
      <c r="A34" s="43"/>
      <c r="B34" s="1" t="str">
        <f>'T2 Revenue by customer by type'!C34</f>
        <v>Winstone Pulp International</v>
      </c>
      <c r="C34" s="3">
        <f>INDEX('[8]Analysis II'!$BG$9:$BG$64,MATCH(B34,'[8]Analysis II'!$AQ$9:$AQ$64,0))</f>
        <v>3.3466425100000001</v>
      </c>
      <c r="D34" s="3">
        <f>INDEX('[8]Analysis II'!$AX$9:$AX$64,MATCH(B34,'[8]Analysis II'!$AQ$9:$AQ$64,0))</f>
        <v>3.5244709394441127</v>
      </c>
      <c r="E34" s="3">
        <f t="shared" si="0"/>
        <v>0.17782842944411259</v>
      </c>
      <c r="F34" s="2">
        <f t="shared" si="1"/>
        <v>5.3136368438740922E-2</v>
      </c>
    </row>
    <row r="35" spans="1:6" x14ac:dyDescent="0.35">
      <c r="A35" s="43"/>
      <c r="B35" s="1" t="str">
        <f>'T2 Revenue by customer by type'!C35</f>
        <v>KiwiRail Holdings Limited</v>
      </c>
      <c r="C35" s="3">
        <f>INDEX('[8]Analysis II'!$BG$9:$BG$64,MATCH(B35,'[8]Analysis II'!$AQ$9:$AQ$64,0))</f>
        <v>2.8498807400000001</v>
      </c>
      <c r="D35" s="3">
        <f>INDEX('[8]Analysis II'!$AX$9:$AX$64,MATCH(B35,'[8]Analysis II'!$AQ$9:$AQ$64,0))</f>
        <v>3.5428247324246556</v>
      </c>
      <c r="E35" s="3">
        <f t="shared" si="0"/>
        <v>0.69294399242465543</v>
      </c>
      <c r="F35" s="2">
        <f t="shared" si="1"/>
        <v>0.2431484176508576</v>
      </c>
    </row>
    <row r="36" spans="1:6" x14ac:dyDescent="0.35">
      <c r="A36" s="43"/>
      <c r="B36" s="1" t="str">
        <f>'T2 Revenue by customer by type'!C36</f>
        <v>Nga Awa Purua Joint Venture</v>
      </c>
      <c r="C36" s="3">
        <f>INDEX('[8]Analysis II'!$BG$9:$BG$64,MATCH(B36,'[8]Analysis II'!$AQ$9:$AQ$64,0))</f>
        <v>0.42689475999999998</v>
      </c>
      <c r="D36" s="3">
        <f>INDEX('[8]Analysis II'!$AX$9:$AX$64,MATCH(B36,'[8]Analysis II'!$AQ$9:$AQ$64,0))</f>
        <v>2.4653257799901032</v>
      </c>
      <c r="E36" s="3">
        <f t="shared" si="0"/>
        <v>2.038431019990103</v>
      </c>
      <c r="F36" s="2">
        <f t="shared" si="1"/>
        <v>4.7750200072498039</v>
      </c>
    </row>
    <row r="37" spans="1:6" x14ac:dyDescent="0.35">
      <c r="A37" s="43"/>
      <c r="B37" s="1" t="str">
        <f>'T2 Revenue by customer by type'!C37</f>
        <v>Centralines Limited</v>
      </c>
      <c r="C37" s="3">
        <f>INDEX('[8]Analysis II'!$BG$9:$BG$64,MATCH(B37,'[8]Analysis II'!$AQ$9:$AQ$64,0))</f>
        <v>2.6546223600000003</v>
      </c>
      <c r="D37" s="3">
        <f>INDEX('[8]Analysis II'!$AX$9:$AX$64,MATCH(B37,'[8]Analysis II'!$AQ$9:$AQ$64,0))</f>
        <v>2.2033452972340188</v>
      </c>
      <c r="E37" s="3">
        <f t="shared" si="0"/>
        <v>-0.45127706276598145</v>
      </c>
      <c r="F37" s="2">
        <f t="shared" si="1"/>
        <v>-0.16999670821953805</v>
      </c>
    </row>
    <row r="38" spans="1:6" x14ac:dyDescent="0.35">
      <c r="A38" s="43"/>
      <c r="B38" s="1" t="str">
        <f>'T2 Revenue by customer by type'!C38</f>
        <v>Trustpower Limited</v>
      </c>
      <c r="C38" s="3">
        <f>INDEX('[8]Analysis II'!$BG$9:$BG$64,MATCH(B38,'[8]Analysis II'!$AQ$9:$AQ$64,0))</f>
        <v>4.4850865500000001</v>
      </c>
      <c r="D38" s="3">
        <f>INDEX('[8]Analysis II'!$AX$9:$AX$64,MATCH(B38,'[8]Analysis II'!$AQ$9:$AQ$64,0))</f>
        <v>1.9755531120980523</v>
      </c>
      <c r="E38" s="3">
        <f t="shared" si="0"/>
        <v>-2.5095334379019478</v>
      </c>
      <c r="F38" s="2">
        <f t="shared" si="1"/>
        <v>-0.55952843048300771</v>
      </c>
    </row>
    <row r="39" spans="1:6" x14ac:dyDescent="0.35">
      <c r="A39" s="43"/>
      <c r="B39" s="1" t="str">
        <f>'T2 Revenue by customer by type'!C39</f>
        <v>Scanpower Limited</v>
      </c>
      <c r="C39" s="3">
        <f>INDEX('[8]Analysis II'!$BG$9:$BG$64,MATCH(B39,'[8]Analysis II'!$AQ$9:$AQ$64,0))</f>
        <v>1.9185669600000002</v>
      </c>
      <c r="D39" s="3">
        <f>INDEX('[8]Analysis II'!$AX$9:$AX$64,MATCH(B39,'[8]Analysis II'!$AQ$9:$AQ$64,0))</f>
        <v>1.703813504918954</v>
      </c>
      <c r="E39" s="3">
        <f t="shared" si="0"/>
        <v>-0.21475345508104615</v>
      </c>
      <c r="F39" s="2">
        <f t="shared" si="1"/>
        <v>-0.11193430281997874</v>
      </c>
    </row>
    <row r="40" spans="1:6" x14ac:dyDescent="0.35">
      <c r="A40" s="43"/>
      <c r="B40" s="1" t="str">
        <f>'T2 Revenue by customer by type'!C40</f>
        <v>Ngatamariki Geothermal Ltd</v>
      </c>
      <c r="C40" s="3">
        <f>INDEX('[8]Analysis II'!$BG$9:$BG$64,MATCH(B40,'[8]Analysis II'!$AQ$9:$AQ$64,0))</f>
        <v>0.26019181000000002</v>
      </c>
      <c r="D40" s="3">
        <f>INDEX('[8]Analysis II'!$AX$9:$AX$64,MATCH(B40,'[8]Analysis II'!$AQ$9:$AQ$64,0))</f>
        <v>1.3738490832378769</v>
      </c>
      <c r="E40" s="3">
        <f t="shared" si="0"/>
        <v>1.1136572732378769</v>
      </c>
      <c r="F40" s="2">
        <f t="shared" si="1"/>
        <v>4.2801396140711612</v>
      </c>
    </row>
    <row r="41" spans="1:6" x14ac:dyDescent="0.35">
      <c r="A41" s="43"/>
      <c r="B41" s="1" t="str">
        <f>'T2 Revenue by customer by type'!C41</f>
        <v>Buller Electricity Ltd</v>
      </c>
      <c r="C41" s="3">
        <f>INDEX('[8]Analysis II'!$BG$9:$BG$64,MATCH(B41,'[8]Analysis II'!$AQ$9:$AQ$64,0))</f>
        <v>0.55002174000000004</v>
      </c>
      <c r="D41" s="3">
        <f>INDEX('[8]Analysis II'!$AX$9:$AX$64,MATCH(B41,'[8]Analysis II'!$AQ$9:$AQ$64,0))</f>
        <v>1.6356144140413127</v>
      </c>
      <c r="E41" s="3">
        <f t="shared" si="0"/>
        <v>1.0855926740413127</v>
      </c>
      <c r="F41" s="2">
        <f t="shared" si="1"/>
        <v>1.9737268458539705</v>
      </c>
    </row>
    <row r="42" spans="1:6" x14ac:dyDescent="0.35">
      <c r="A42" s="43"/>
      <c r="B42" s="1" t="str">
        <f>'T2 Revenue by customer by type'!C42</f>
        <v>OMV New Zealand Production Ltd</v>
      </c>
      <c r="C42" s="3">
        <f>INDEX('[8]Analysis II'!$BG$9:$BG$64,MATCH(B42,'[8]Analysis II'!$AQ$9:$AQ$64,0))</f>
        <v>1.24726611</v>
      </c>
      <c r="D42" s="3">
        <f>INDEX('[8]Analysis II'!$AX$9:$AX$64,MATCH(B42,'[8]Analysis II'!$AQ$9:$AQ$64,0))</f>
        <v>1.1007164901478823</v>
      </c>
      <c r="E42" s="3">
        <f t="shared" si="0"/>
        <v>-0.14654961985211767</v>
      </c>
      <c r="F42" s="2">
        <f t="shared" si="1"/>
        <v>-0.11749667426794563</v>
      </c>
    </row>
    <row r="43" spans="1:6" x14ac:dyDescent="0.35">
      <c r="A43" s="43"/>
      <c r="B43" s="1" t="str">
        <f>'T2 Revenue by customer by type'!C43</f>
        <v>Todd Generation Taranaki Limited</v>
      </c>
      <c r="C43" s="3">
        <f>INDEX('[8]Analysis II'!$BG$9:$BG$64,MATCH(B43,'[8]Analysis II'!$AQ$9:$AQ$64,0))</f>
        <v>6.4918570000000009E-2</v>
      </c>
      <c r="D43" s="3">
        <f>INDEX('[8]Analysis II'!$AX$9:$AX$64,MATCH(B43,'[8]Analysis II'!$AQ$9:$AQ$64,0))</f>
        <v>0.97833135160116735</v>
      </c>
      <c r="E43" s="3">
        <f t="shared" si="0"/>
        <v>0.91341278160116735</v>
      </c>
      <c r="F43" s="2">
        <f t="shared" si="1"/>
        <v>14.07013095946456</v>
      </c>
    </row>
    <row r="44" spans="1:6" x14ac:dyDescent="0.35">
      <c r="A44" s="43"/>
      <c r="B44" s="1" t="str">
        <f>'T2 Revenue by customer by type'!C44</f>
        <v>Nelson Electricity Ltd</v>
      </c>
      <c r="C44" s="3">
        <f>INDEX('[8]Analysis II'!$BG$9:$BG$64,MATCH(B44,'[8]Analysis II'!$AQ$9:$AQ$64,0))</f>
        <v>1.0356098899999999</v>
      </c>
      <c r="D44" s="3">
        <f>INDEX('[8]Analysis II'!$AX$9:$AX$64,MATCH(B44,'[8]Analysis II'!$AQ$9:$AQ$64,0))</f>
        <v>0.93573167421568582</v>
      </c>
      <c r="E44" s="3">
        <f t="shared" si="0"/>
        <v>-9.9878215784314106E-2</v>
      </c>
      <c r="F44" s="2">
        <f t="shared" si="1"/>
        <v>-9.6443860520020852E-2</v>
      </c>
    </row>
    <row r="45" spans="1:6" x14ac:dyDescent="0.35">
      <c r="A45" s="43"/>
      <c r="B45" s="1" t="str">
        <f>'T2 Revenue by customer by type'!C45</f>
        <v>Whareroa Cogeneration Limited</v>
      </c>
      <c r="C45" s="3">
        <f>INDEX('[8]Analysis II'!$BG$9:$BG$64,MATCH(B45,'[8]Analysis II'!$AQ$9:$AQ$64,0))</f>
        <v>0.16673011000000001</v>
      </c>
      <c r="D45" s="3">
        <f>INDEX('[8]Analysis II'!$AX$9:$AX$64,MATCH(B45,'[8]Analysis II'!$AQ$9:$AQ$64,0))</f>
        <v>0.88066904544192226</v>
      </c>
      <c r="E45" s="3">
        <f t="shared" si="0"/>
        <v>0.71393893544192222</v>
      </c>
      <c r="F45" s="2">
        <f t="shared" si="1"/>
        <v>4.2820036251515825</v>
      </c>
    </row>
    <row r="46" spans="1:6" x14ac:dyDescent="0.35">
      <c r="A46" s="44"/>
      <c r="B46" s="1" t="str">
        <f>'T2 Revenue by customer by type'!C46</f>
        <v>Methanex New Zealand Ltd</v>
      </c>
      <c r="C46" s="3">
        <f>INDEX('[8]Analysis II'!$BG$9:$BG$64,MATCH(B46,'[8]Analysis II'!$AQ$9:$AQ$64,0))</f>
        <v>0.74832668999999996</v>
      </c>
      <c r="D46" s="3">
        <f>INDEX('[8]Analysis II'!$AX$9:$AX$64,MATCH(B46,'[8]Analysis II'!$AQ$9:$AQ$64,0))</f>
        <v>0.85687277663485861</v>
      </c>
      <c r="E46" s="3">
        <f t="shared" ref="E46:E58" si="2">D46-C46</f>
        <v>0.10854608663485865</v>
      </c>
      <c r="F46" s="2">
        <f t="shared" ref="F46:F58" si="3">IFERROR(D46/C46-1,"-")</f>
        <v>0.1450517375437439</v>
      </c>
    </row>
    <row r="47" spans="1:6" x14ac:dyDescent="0.35">
      <c r="A47" s="43"/>
      <c r="B47" s="1" t="str">
        <f>'T2 Revenue by customer by type'!C47</f>
        <v>Daiken Southland Limited</v>
      </c>
      <c r="C47" s="3">
        <f>INDEX('[8]Analysis II'!$BG$9:$BG$64,MATCH(B47,'[8]Analysis II'!$AQ$9:$AQ$64,0))</f>
        <v>0.79044979000000004</v>
      </c>
      <c r="D47" s="3">
        <f>INDEX('[8]Analysis II'!$AX$9:$AX$64,MATCH(B47,'[8]Analysis II'!$AQ$9:$AQ$64,0))</f>
        <v>0.84424070561602027</v>
      </c>
      <c r="E47" s="3">
        <f t="shared" si="2"/>
        <v>5.379091561602023E-2</v>
      </c>
      <c r="F47" s="2">
        <f t="shared" si="3"/>
        <v>6.8051021452001592E-2</v>
      </c>
    </row>
    <row r="48" spans="1:6" x14ac:dyDescent="0.35">
      <c r="A48" s="43"/>
      <c r="B48" s="1" t="str">
        <f>'T2 Revenue by customer by type'!C48</f>
        <v>Nova Energy Limited</v>
      </c>
      <c r="C48" s="3">
        <f>INDEX('[8]Analysis II'!$BG$9:$BG$64,MATCH(B48,'[8]Analysis II'!$AQ$9:$AQ$64,0))</f>
        <v>0.27667791000000003</v>
      </c>
      <c r="D48" s="3">
        <f>INDEX('[8]Analysis II'!$AX$9:$AX$64,MATCH(B48,'[8]Analysis II'!$AQ$9:$AQ$64,0))</f>
        <v>0.71232961151693008</v>
      </c>
      <c r="E48" s="3">
        <f t="shared" si="2"/>
        <v>0.43565170151693006</v>
      </c>
      <c r="F48" s="2">
        <f t="shared" si="3"/>
        <v>1.5745807155942808</v>
      </c>
    </row>
    <row r="49" spans="1:6" x14ac:dyDescent="0.35">
      <c r="A49" s="43"/>
      <c r="B49" s="1" t="str">
        <f>'T2 Revenue by customer by type'!C49</f>
        <v>Beach Energy Resources NZ (Holdings) Ltd</v>
      </c>
      <c r="C49" s="3">
        <f>INDEX('[8]Analysis II'!$BG$9:$BG$64,MATCH(B49,'[8]Analysis II'!$AQ$9:$AQ$64,0))</f>
        <v>0.88424712000000005</v>
      </c>
      <c r="D49" s="3">
        <f>INDEX('[8]Analysis II'!$AX$9:$AX$64,MATCH(B49,'[8]Analysis II'!$AQ$9:$AQ$64,0))</f>
        <v>0.7015302782750823</v>
      </c>
      <c r="E49" s="3">
        <f t="shared" si="2"/>
        <v>-0.18271684172491776</v>
      </c>
      <c r="F49" s="2">
        <f t="shared" si="3"/>
        <v>-0.20663549543131987</v>
      </c>
    </row>
    <row r="50" spans="1:6" x14ac:dyDescent="0.35">
      <c r="A50" s="43"/>
      <c r="B50" s="1" t="str">
        <f>'T2 Revenue by customer by type'!C50</f>
        <v>Southern Generation GP Limited</v>
      </c>
      <c r="C50" s="3">
        <f>INDEX('[8]Analysis II'!$BG$9:$BG$64,MATCH(B50,'[8]Analysis II'!$AQ$9:$AQ$64,0))</f>
        <v>0.24137796000000003</v>
      </c>
      <c r="D50" s="3">
        <f>INDEX('[8]Analysis II'!$AX$9:$AX$64,MATCH(B50,'[8]Analysis II'!$AQ$9:$AQ$64,0))</f>
        <v>0.22926018917427882</v>
      </c>
      <c r="E50" s="3">
        <f t="shared" si="2"/>
        <v>-1.2117770825721214E-2</v>
      </c>
      <c r="F50" s="2">
        <f t="shared" si="3"/>
        <v>-5.0202474267829644E-2</v>
      </c>
    </row>
    <row r="51" spans="1:6" x14ac:dyDescent="0.35">
      <c r="A51" s="43"/>
      <c r="B51" s="1" t="str">
        <f>'T2 Revenue by customer by type'!C51</f>
        <v>MEL (West Wind) Limited</v>
      </c>
      <c r="C51" s="3">
        <f>INDEX('[8]Analysis II'!$BG$9:$BG$64,MATCH(B51,'[8]Analysis II'!$AQ$9:$AQ$64,0))</f>
        <v>0.11579268</v>
      </c>
      <c r="D51" s="3">
        <f>INDEX('[8]Analysis II'!$AX$9:$AX$64,MATCH(B51,'[8]Analysis II'!$AQ$9:$AQ$64,0))</f>
        <v>0.62467014203739368</v>
      </c>
      <c r="E51" s="3">
        <f t="shared" si="2"/>
        <v>0.5088774620373937</v>
      </c>
      <c r="F51" s="2">
        <f t="shared" si="3"/>
        <v>4.3947291144603762</v>
      </c>
    </row>
    <row r="52" spans="1:6" x14ac:dyDescent="0.35">
      <c r="A52" s="43"/>
      <c r="B52" s="1" t="str">
        <f>'T2 Revenue by customer by type'!C52</f>
        <v>Mercury SPV Limited</v>
      </c>
      <c r="C52" s="3">
        <f>INDEX('[8]Analysis II'!$BG$9:$BG$64,MATCH(B52,'[8]Analysis II'!$AQ$9:$AQ$64,0))</f>
        <v>8.0190919999999999E-2</v>
      </c>
      <c r="D52" s="3">
        <f>INDEX('[8]Analysis II'!$AX$9:$AX$64,MATCH(B52,'[8]Analysis II'!$AQ$9:$AQ$64,0))</f>
        <v>0.57398059931234791</v>
      </c>
      <c r="E52" s="3">
        <f t="shared" si="2"/>
        <v>0.49378967931234791</v>
      </c>
      <c r="F52" s="2">
        <f t="shared" si="3"/>
        <v>6.1576756983502356</v>
      </c>
    </row>
    <row r="53" spans="1:6" x14ac:dyDescent="0.35">
      <c r="A53" s="42"/>
      <c r="B53" s="1" t="str">
        <f>'T2 Revenue by customer by type'!C53</f>
        <v>Waverley Wind Farm</v>
      </c>
      <c r="C53" s="3">
        <f>INDEX('[8]Analysis II'!$BG$9:$BG$64,MATCH(B53,'[8]Analysis II'!$AQ$9:$AQ$64,0))</f>
        <v>7.3377059999999994E-2</v>
      </c>
      <c r="D53" s="3">
        <f>INDEX('[8]Analysis II'!$AX$9:$AX$64,MATCH(B53,'[8]Analysis II'!$AQ$9:$AQ$64,0))</f>
        <v>0.36253840968680628</v>
      </c>
      <c r="E53" s="3">
        <f t="shared" si="2"/>
        <v>0.28916134968680629</v>
      </c>
      <c r="F53" s="2">
        <f t="shared" si="3"/>
        <v>3.940759546468696</v>
      </c>
    </row>
    <row r="54" spans="1:6" x14ac:dyDescent="0.35">
      <c r="A54" s="44"/>
      <c r="B54" s="1" t="str">
        <f>'T2 Revenue by customer by type'!C54</f>
        <v>Tararua Wind Power</v>
      </c>
      <c r="C54" s="3">
        <f>INDEX('[8]Analysis II'!$BG$9:$BG$64,MATCH(B54,'[8]Analysis II'!$AQ$9:$AQ$64,0))</f>
        <v>6.6761310000000004E-2</v>
      </c>
      <c r="D54" s="3">
        <f>INDEX('[8]Analysis II'!$AX$9:$AX$64,MATCH(B54,'[8]Analysis II'!$AQ$9:$AQ$64,0))</f>
        <v>0.34234174251352151</v>
      </c>
      <c r="E54" s="3">
        <f t="shared" si="2"/>
        <v>0.27558043251352149</v>
      </c>
      <c r="F54" s="2">
        <f t="shared" si="3"/>
        <v>4.1278463905744429</v>
      </c>
    </row>
    <row r="55" spans="1:6" x14ac:dyDescent="0.35">
      <c r="A55" s="43"/>
      <c r="B55" s="1" t="str">
        <f>'T2 Revenue by customer by type'!C55</f>
        <v>MEL (Te Apiti) Limited</v>
      </c>
      <c r="C55" s="3">
        <f>INDEX('[8]Analysis II'!$BG$9:$BG$64,MATCH(B55,'[8]Analysis II'!$AQ$9:$AQ$64,0))</f>
        <v>7.2305910000000001E-2</v>
      </c>
      <c r="D55" s="3">
        <f>INDEX('[8]Analysis II'!$AX$9:$AX$64,MATCH(B55,'[8]Analysis II'!$AQ$9:$AQ$64,0))</f>
        <v>0.26514560409562149</v>
      </c>
      <c r="E55" s="3">
        <f t="shared" si="2"/>
        <v>0.19283969409562149</v>
      </c>
      <c r="F55" s="2">
        <f t="shared" si="3"/>
        <v>2.6669976782758349</v>
      </c>
    </row>
    <row r="56" spans="1:6" x14ac:dyDescent="0.35">
      <c r="A56" s="44"/>
      <c r="B56" s="1" t="str">
        <f>'T2 Revenue by customer by type'!C56</f>
        <v>Southdown Cogeneration Ltd</v>
      </c>
      <c r="C56" s="3">
        <f>INDEX('[8]Analysis II'!$BG$9:$BG$64,MATCH(B56,'[8]Analysis II'!$AQ$9:$AQ$64,0))</f>
        <v>6.3537579999999996E-2</v>
      </c>
      <c r="D56" s="3">
        <f>INDEX('[8]Analysis II'!$AX$9:$AX$64,MATCH(B56,'[8]Analysis II'!$AQ$9:$AQ$64,0))</f>
        <v>0.15453477763011061</v>
      </c>
      <c r="E56" s="3">
        <f t="shared" si="2"/>
        <v>9.0997197630110618E-2</v>
      </c>
      <c r="F56" s="2">
        <f t="shared" si="3"/>
        <v>1.432179154920767</v>
      </c>
    </row>
    <row r="57" spans="1:6" x14ac:dyDescent="0.35">
      <c r="A57" s="43"/>
      <c r="B57" s="1" t="str">
        <f>'T2 Revenue by customer by type'!C57</f>
        <v>Southpark Utilities Limited</v>
      </c>
      <c r="C57" s="3">
        <f>INDEX('[8]Analysis II'!$BG$9:$BG$64,MATCH(B57,'[8]Analysis II'!$AQ$9:$AQ$64,0))</f>
        <v>4.3874080000000003E-2</v>
      </c>
      <c r="D57" s="3">
        <f>INDEX('[8]Analysis II'!$AX$9:$AX$64,MATCH(B57,'[8]Analysis II'!$AQ$9:$AQ$64,0))</f>
        <v>4.8005130181760385E-2</v>
      </c>
      <c r="E57" s="3">
        <f t="shared" si="2"/>
        <v>4.1310501817603817E-3</v>
      </c>
      <c r="F57" s="2">
        <f t="shared" si="3"/>
        <v>9.4156964243133467E-2</v>
      </c>
    </row>
    <row r="58" spans="1:6" x14ac:dyDescent="0.35">
      <c r="A58" s="44"/>
      <c r="B58" s="1" t="str">
        <f>'T2 Revenue by customer by type'!C58</f>
        <v>GTL Energy New Zealand Ltd</v>
      </c>
      <c r="C58" s="3">
        <f>INDEX('[8]Analysis II'!$BG$9:$BG$64,MATCH(B58,'[8]Analysis II'!$AQ$9:$AQ$64,0))</f>
        <v>5.1480299999999996E-3</v>
      </c>
      <c r="D58" s="3">
        <f>INDEX('[8]Analysis II'!$AX$9:$AX$64,MATCH(B58,'[8]Analysis II'!$AQ$9:$AQ$64,0))</f>
        <v>9.4998467438794903E-3</v>
      </c>
      <c r="E58" s="3">
        <f t="shared" si="2"/>
        <v>4.3518167438794907E-3</v>
      </c>
      <c r="F58" s="2">
        <f t="shared" si="3"/>
        <v>0.8453363216374985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anspower Base Document" ma:contentTypeID="0x01010066C5398AF69A584FA422843254C78D43009075B843354AC349BEA30BCE12F3AA0C" ma:contentTypeVersion="2" ma:contentTypeDescription="root content type for documents being managed. based on the tp standard as of 07032017" ma:contentTypeScope="" ma:versionID="f6ad6096e37f95f1c9f932dbda6894a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dc3431e2-2b9b-44e6-b078-2d2a336f0d18" xmlns:ns4="1f95069b-0517-448f-ad8a-5edd2fd38221" xmlns:ns5="97AB7146-400C-4E2E-BDAF-202FD04B1F68" targetNamespace="http://schemas.microsoft.com/office/2006/metadata/properties" ma:root="true" ma:fieldsID="e34fe69867d7a628b1e2e52b5392c454" ns1:_="" ns2:_="" ns3:_="" ns4:_="" ns5:_="">
    <xsd:import namespace="http://schemas.microsoft.com/sharepoint/v3"/>
    <xsd:import namespace="http://schemas.microsoft.com/sharepoint/v3/fields"/>
    <xsd:import namespace="dc3431e2-2b9b-44e6-b078-2d2a336f0d18"/>
    <xsd:import namespace="1f95069b-0517-448f-ad8a-5edd2fd38221"/>
    <xsd:import namespace="97AB7146-400C-4E2E-BDAF-202FD04B1F68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1:ReportOwner" minOccurs="0"/>
                <xsd:element ref="ns1:RoutingRuleDescription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  <xsd:element ref="ns4:TaxCatchAllLabel" minOccurs="0"/>
                <xsd:element ref="ns3:Information_x0020_Type" minOccurs="0"/>
                <xsd:element ref="ns3:Security_x0020_Classification"/>
                <xsd:element ref="ns5:dc5d439274144cd782427430e554a41a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Owner" ma:index="3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utingRuleDescription" ma:index="4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  <xsd:element name="_dlc_Exempt" ma:index="20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21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2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2" nillable="true" ma:displayName="Document Status" ma:default="Not Started" ma:description="What stage is this document in its lifecycle?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431e2-2b9b-44e6-b078-2d2a336f0d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dacce892-8d54-4d56-a29a-83c43c6cb5bb}" ma:internalName="TaxCatchAll" ma:showField="CatchAllData" ma:web="dc3431e2-2b9b-44e6-b078-2d2a336f0d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formation_x0020_Type" ma:index="16" nillable="true" ma:displayName="Information Type" ma:description="What type of document is this?" ma:format="Dropdown" ma:internalName="Information_x0020_Type">
      <xsd:simpleType>
        <xsd:restriction base="dms:Choice">
          <xsd:enumeration value="Agenda"/>
          <xsd:enumeration value="Approval"/>
          <xsd:enumeration value="Budget"/>
          <xsd:enumeration value="Business Plan"/>
          <xsd:enumeration value="Change Management Plan"/>
          <xsd:enumeration value="Charter"/>
          <xsd:enumeration value="Checklist"/>
          <xsd:enumeration value="Communication Plan"/>
          <xsd:enumeration value="Config Plan"/>
          <xsd:enumeration value="Contact List"/>
          <xsd:enumeration value="Correspondence"/>
          <xsd:enumeration value="Dashboard"/>
          <xsd:enumeration value="Design Notes"/>
          <xsd:enumeration value="Diagram"/>
          <xsd:enumeration value="Email - Incoming"/>
          <xsd:enumeration value="Email - Outgoing"/>
          <xsd:enumeration value="Financial Report"/>
          <xsd:enumeration value="Financial Statement"/>
          <xsd:enumeration value="Folio"/>
          <xsd:enumeration value="Forecast"/>
          <xsd:enumeration value="Form"/>
          <xsd:enumeration value="Framework"/>
          <xsd:enumeration value="Gap Analysis"/>
          <xsd:enumeration value="Guidelines"/>
          <xsd:enumeration value="High Level Design"/>
          <xsd:enumeration value="Image"/>
          <xsd:enumeration value="Impact Assessment"/>
          <xsd:enumeration value="Implementation Plan"/>
          <xsd:enumeration value="Interview Notes"/>
          <xsd:enumeration value="Invoice"/>
          <xsd:enumeration value="Issue Register"/>
          <xsd:enumeration value="Itinerary"/>
          <xsd:enumeration value="Lessons Learned"/>
          <xsd:enumeration value="Manual"/>
          <xsd:enumeration value="Memo"/>
          <xsd:enumeration value="Minutes of Meeting"/>
          <xsd:enumeration value="Model"/>
          <xsd:enumeration value="Notes"/>
          <xsd:enumeration value="Org Chart"/>
          <xsd:enumeration value="Plan"/>
          <xsd:enumeration value="Policy"/>
          <xsd:enumeration value="Presentation"/>
          <xsd:enumeration value="Problem Statement"/>
          <xsd:enumeration value="Procedure"/>
          <xsd:enumeration value="Process Design"/>
          <xsd:enumeration value="Progress Report"/>
          <xsd:enumeration value="Proposal"/>
          <xsd:enumeration value="RACI"/>
          <xsd:enumeration value="Register"/>
          <xsd:enumeration value="Report"/>
          <xsd:enumeration value="Requirements"/>
          <xsd:enumeration value="Review"/>
          <xsd:enumeration value="Risk Register"/>
          <xsd:enumeration value="Schedule"/>
          <xsd:enumeration value="SLA (Service Level Agreement)"/>
          <xsd:enumeration value="Specification"/>
          <xsd:enumeration value="Standard"/>
          <xsd:enumeration value="Statement of Work"/>
          <xsd:enumeration value="Strategy"/>
          <xsd:enumeration value="Supporting Document"/>
          <xsd:enumeration value="Survey"/>
          <xsd:enumeration value="Technical Drwaing"/>
          <xsd:enumeration value="Template"/>
          <xsd:enumeration value="Terms of Reference"/>
          <xsd:enumeration value="Training Plan"/>
          <xsd:enumeration value="Use Case"/>
          <xsd:enumeration value="Wireframe"/>
          <xsd:enumeration value="Workflow"/>
        </xsd:restriction>
      </xsd:simpleType>
    </xsd:element>
    <xsd:element name="Security_x0020_Classification" ma:index="17" ma:displayName="Security Classification" ma:default="IN CONFIDENCE" ma:description="What is the sensitivity of this document?" ma:format="Dropdown" ma:internalName="Security_x0020_Classification">
      <xsd:simpleType>
        <xsd:restriction base="dms:Choice">
          <xsd:enumeration value="PUBLIC"/>
          <xsd:enumeration value="IN CONFIDENCE"/>
          <xsd:enumeration value="SENSITIVE"/>
          <xsd:enumeration value="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5069b-0517-448f-ad8a-5edd2fd38221" elementFormDefault="qualified">
    <xsd:import namespace="http://schemas.microsoft.com/office/2006/documentManagement/types"/>
    <xsd:import namespace="http://schemas.microsoft.com/office/infopath/2007/PartnerControls"/>
    <xsd:element name="TaxCatchAllLabel" ma:index="14" nillable="true" ma:displayName="Taxonomy Catch All Column1" ma:hidden="true" ma:list="{dacce892-8d54-4d56-a29a-83c43c6cb5bb}" ma:internalName="TaxCatchAllLabel" ma:readOnly="true" ma:showField="CatchAllDataLabel" ma:web="dc3431e2-2b9b-44e6-b078-2d2a336f0d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7146-400C-4E2E-BDAF-202FD04B1F68" elementFormDefault="qualified">
    <xsd:import namespace="http://schemas.microsoft.com/office/2006/documentManagement/types"/>
    <xsd:import namespace="http://schemas.microsoft.com/office/infopath/2007/PartnerControls"/>
    <xsd:element name="dc5d439274144cd782427430e554a41a" ma:index="19" nillable="true" ma:taxonomy="true" ma:internalName="dc5d439274144cd782427430e554a41a" ma:taxonomyFieldName="Function" ma:displayName="Function" ma:readOnly="false" ma:default="7;#Portfolio, Programme and Project Management|9d7cf016-14b4-4dbd-9582-77de516e4626" ma:fieldId="{dc5d4392-7414-4cd7-8242-7430e554a41a}" ma:sspId="2ca6c86c-ba96-478e-a67e-645d2d4c5aff" ma:termSetId="03e9bb23-a4be-4bd2-9079-cdaf9eeec9a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Document 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Transpower Base Document</p:Name>
  <p:Description/>
  <p:Statement>This policy expires documents after 2 years.</p:Statement>
  <p:PolicyItems>
    <p:PolicyItem featureId="Microsoft.Office.RecordsManagement.PolicyFeatures.Expiration" staticId="0x01010066C5398AF69A584FA422843254C78D4300E81E9BC79F0FEF448098619A9E833081|1208973698" UniqueId="ee6a148e-4352-4129-a24d-41982d090c8c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3431e2-2b9b-44e6-b078-2d2a336f0d18">TPDOC-1977819814-9</_dlc_DocId>
    <_dlc_DocIdUrl xmlns="dc3431e2-2b9b-44e6-b078-2d2a336f0d18">
      <Url>https://transpowernz.sharepoint.com/sites/external/befea005e/_layouts/15/DocIdRedir.aspx?ID=TPDOC-1977819814-9</Url>
      <Description>TPDOC-1977819814-9</Description>
    </_dlc_DocIdUrl>
    <_dlc_DocIdPersistId xmlns="dc3431e2-2b9b-44e6-b078-2d2a336f0d18">false</_dlc_DocIdPersistId>
    <TaxCatchAll xmlns="dc3431e2-2b9b-44e6-b078-2d2a336f0d18">
      <Value>7</Value>
    </TaxCatchAll>
    <dc5d439274144cd782427430e554a41a xmlns="97AB7146-400C-4E2E-BDAF-202FD04B1F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Portfolio, Programme and Project Management</TermName>
          <TermId xmlns="http://schemas.microsoft.com/office/infopath/2007/PartnerControls">9d7cf016-14b4-4dbd-9582-77de516e4626</TermId>
        </TermInfo>
      </Terms>
    </dc5d439274144cd782427430e554a41a>
    <_Status xmlns="http://schemas.microsoft.com/sharepoint/v3/fields">Not Started</_Status>
    <Security_x0020_Classification xmlns="dc3431e2-2b9b-44e6-b078-2d2a336f0d18">IN CONFIDENCE</Security_x0020_Classification>
    <RoutingRule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  <Information_x0020_Type xmlns="dc3431e2-2b9b-44e6-b078-2d2a336f0d18" xsi:nil="true"/>
    <_dlc_ExpireDateSaved xmlns="http://schemas.microsoft.com/sharepoint/v3" xsi:nil="true"/>
    <_dlc_ExpireDate xmlns="http://schemas.microsoft.com/sharepoint/v3">2023-09-15T02:49:12+00:00</_dlc_ExpireDate>
    <_dlc_Exempt xmlns="http://schemas.microsoft.com/sharepoint/v3">false</_dlc_Exempt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PolicyDirtyBag xmlns="microsoft.office.server.policy.changes">
  <Microsoft.Office.RecordsManagement.PolicyFeatures.PolicyAudit op="Delete"/>
  <Microsoft.Office.RecordsManagement.PolicyFeatures.Expiration op="Change"/>
</PolicyDirtyBag>
</file>

<file path=customXml/itemProps1.xml><?xml version="1.0" encoding="utf-8"?>
<ds:datastoreItem xmlns:ds="http://schemas.openxmlformats.org/officeDocument/2006/customXml" ds:itemID="{7BE096F0-E00D-4688-80CC-504659A58F82}"/>
</file>

<file path=customXml/itemProps2.xml><?xml version="1.0" encoding="utf-8"?>
<ds:datastoreItem xmlns:ds="http://schemas.openxmlformats.org/officeDocument/2006/customXml" ds:itemID="{EFDB96C8-2509-48A3-AAB4-41AEAB981240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54E725F1-D2C2-4A19-A4AA-A5CD6C6B99F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D088859-37D1-4258-AEE6-450ED5B4CBB1}">
  <ds:schemaRefs>
    <ds:schemaRef ds:uri="http://schemas.microsoft.com/office/infopath/2007/PartnerControls"/>
    <ds:schemaRef ds:uri="247428b2-2f94-4657-998c-e569d7443c76"/>
    <ds:schemaRef ds:uri="http://purl.org/dc/elements/1.1/"/>
    <ds:schemaRef ds:uri="http://schemas.microsoft.com/office/2006/metadata/properties"/>
    <ds:schemaRef ds:uri="97AB7146-400C-4E2E-BDAF-202FD04B1F68"/>
    <ds:schemaRef ds:uri="dc3431e2-2b9b-44e6-b078-2d2a336f0d18"/>
    <ds:schemaRef ds:uri="http://schemas.microsoft.com/sharepoint/v3"/>
    <ds:schemaRef ds:uri="http://purl.org/dc/terms/"/>
    <ds:schemaRef ds:uri="http://schemas.openxmlformats.org/package/2006/metadata/core-properties"/>
    <ds:schemaRef ds:uri="1f95069b-0517-448f-ad8a-5edd2fd38221"/>
    <ds:schemaRef ds:uri="http://schemas.microsoft.com/office/2006/documentManagement/typ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9B253FB-6C3E-4406-8B31-122EC8D0FE3C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339B0964-2910-4DE5-8C5B-62A31AB884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9</vt:i4>
      </vt:variant>
    </vt:vector>
  </HeadingPairs>
  <TitlesOfParts>
    <vt:vector size="14" baseType="lpstr">
      <vt:lpstr>chart input figures</vt:lpstr>
      <vt:lpstr>T1 Covered Cost Components</vt:lpstr>
      <vt:lpstr>T2 Revenue by customer by type</vt:lpstr>
      <vt:lpstr>Sheet2</vt:lpstr>
      <vt:lpstr>T3 Indicative vs Status Quo</vt:lpstr>
      <vt:lpstr>F1 Covered Cost Components</vt:lpstr>
      <vt:lpstr>F2 MAR by charge type</vt:lpstr>
      <vt:lpstr>F3 BBC by BBI</vt:lpstr>
      <vt:lpstr>F4a $40m+</vt:lpstr>
      <vt:lpstr>F4b $5-40m</vt:lpstr>
      <vt:lpstr>F4c &lt;$5m</vt:lpstr>
      <vt:lpstr>F5 customer $m change</vt:lpstr>
      <vt:lpstr>F6 customer % change</vt:lpstr>
      <vt:lpstr>F7 projection to 2035 by type</vt:lpstr>
    </vt:vector>
  </TitlesOfParts>
  <Manager/>
  <Company>Transpower New Zealand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Basher</dc:creator>
  <cp:keywords/>
  <dc:description/>
  <cp:lastModifiedBy>Jason McCarty</cp:lastModifiedBy>
  <cp:revision/>
  <dcterms:created xsi:type="dcterms:W3CDTF">2013-11-06T19:05:05Z</dcterms:created>
  <dcterms:modified xsi:type="dcterms:W3CDTF">2021-09-14T23:21:17Z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0x01010066C5398AF69A584FA422843254C78D43009075B843354AC349BEA30BCE12F3AA0C</vt:lpwstr>
  </property>
  <property fmtid="{D5CDD505-2E9C-101B-9397-08002B2CF9AE}" pid="3" name="Function">
    <vt:lpwstr>7;#Portfolio, Programme and Project Management|9d7cf016-14b4-4dbd-9582-77de516e4626</vt:lpwstr>
  </property>
  <property fmtid="{D5CDD505-2E9C-101B-9397-08002B2CF9AE}" pid="4" name="_dlc_policyId">
    <vt:lpwstr>0x01010066C5398AF69A584FA422843254C78D4300E81E9BC79F0FEF448098619A9E833081|1208973698</vt:lpwstr>
  </property>
  <property fmtid="{D5CDD505-2E9C-101B-9397-08002B2CF9AE}" pid="5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  <property fmtid="{D5CDD505-2E9C-101B-9397-08002B2CF9AE}" pid="6" name="_dlc_DocIdItemGuid">
    <vt:lpwstr>a94f082c-051a-4be6-82fc-4e93a30954ee</vt:lpwstr>
  </property>
  <property fmtid="{D5CDD505-2E9C-101B-9397-08002B2CF9AE}" pid="7" name="SharedWithUsers">
    <vt:lpwstr>5271;#Ramu Naidoo;#3717;#Florian Steinebach;#6894;#Andrew Greally</vt:lpwstr>
  </property>
  <property fmtid="{D5CDD505-2E9C-101B-9397-08002B2CF9AE}" pid="8" name="Order">
    <vt:r8>2700</vt:r8>
  </property>
  <property fmtid="{D5CDD505-2E9C-101B-9397-08002B2CF9AE}" pid="9" name="dc5d439274144cd782427430e554a41a">
    <vt:lpwstr>Portfolio, Programme and Project Management|9d7cf016-14b4-4dbd-9582-77de516e4626</vt:lpwstr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Security Classification">
    <vt:lpwstr>IN CONFIDENCE</vt:lpwstr>
  </property>
  <property fmtid="{D5CDD505-2E9C-101B-9397-08002B2CF9AE}" pid="15" name="BusinessFunctionL2">
    <vt:lpwstr>6;#Regulation|a06e44fe-f32f-41ad-9975-670d658b7dd5</vt:lpwstr>
  </property>
  <property fmtid="{D5CDD505-2E9C-101B-9397-08002B2CF9AE}" pid="16" name="SecurityClassification">
    <vt:lpwstr>8;#IN CONFIDENCE|2a299c00-b378-4eb4-a5f9-1e204b54aa0d</vt:lpwstr>
  </property>
  <property fmtid="{D5CDD505-2E9C-101B-9397-08002B2CF9AE}" pid="17" name="BusinessFunctionL3">
    <vt:lpwstr>7;#Pricing|531b4a9d-8744-4dc6-a2da-dd9f5bd35ba1</vt:lpwstr>
  </property>
  <property fmtid="{D5CDD505-2E9C-101B-9397-08002B2CF9AE}" pid="18" name="BusinessFunctionL1">
    <vt:lpwstr>5;#Business Enabling Functions|8541294b-f7d4-4e73-b011-435cbf2ea381</vt:lpwstr>
  </property>
  <property fmtid="{D5CDD505-2E9C-101B-9397-08002B2CF9AE}" pid="19" name="MSIP_Label_ec504e64-2eb9-4143-98d1-ab3085e5d939_Enabled">
    <vt:lpwstr>true</vt:lpwstr>
  </property>
  <property fmtid="{D5CDD505-2E9C-101B-9397-08002B2CF9AE}" pid="20" name="MSIP_Label_ec504e64-2eb9-4143-98d1-ab3085e5d939_SetDate">
    <vt:lpwstr>2021-09-01T23:34:38Z</vt:lpwstr>
  </property>
  <property fmtid="{D5CDD505-2E9C-101B-9397-08002B2CF9AE}" pid="21" name="MSIP_Label_ec504e64-2eb9-4143-98d1-ab3085e5d939_Method">
    <vt:lpwstr>Standard</vt:lpwstr>
  </property>
  <property fmtid="{D5CDD505-2E9C-101B-9397-08002B2CF9AE}" pid="22" name="MSIP_Label_ec504e64-2eb9-4143-98d1-ab3085e5d939_Name">
    <vt:lpwstr>ec504e64-2eb9-4143-98d1-ab3085e5d939</vt:lpwstr>
  </property>
  <property fmtid="{D5CDD505-2E9C-101B-9397-08002B2CF9AE}" pid="23" name="MSIP_Label_ec504e64-2eb9-4143-98d1-ab3085e5d939_SiteId">
    <vt:lpwstr>cb644580-6519-46f6-a00f-5bac4352068f</vt:lpwstr>
  </property>
  <property fmtid="{D5CDD505-2E9C-101B-9397-08002B2CF9AE}" pid="24" name="MSIP_Label_ec504e64-2eb9-4143-98d1-ab3085e5d939_ContentBits">
    <vt:lpwstr>0</vt:lpwstr>
  </property>
  <property fmtid="{D5CDD505-2E9C-101B-9397-08002B2CF9AE}" pid="25" name="a8df54ddb0f2487fbc88284a7115d9fa">
    <vt:lpwstr>IN CONFIDENCE|2a299c00-b378-4eb4-a5f9-1e204b54aa0d</vt:lpwstr>
  </property>
  <property fmtid="{D5CDD505-2E9C-101B-9397-08002B2CF9AE}" pid="26" name="DocumentOwner">
    <vt:lpwstr>Michael Stephens</vt:lpwstr>
  </property>
  <property fmtid="{D5CDD505-2E9C-101B-9397-08002B2CF9AE}" pid="27" name="i3bd649c5d9a4a9da64629564c9f6005">
    <vt:lpwstr>Business Enabling Functions|8541294b-f7d4-4e73-b011-435cbf2ea381</vt:lpwstr>
  </property>
  <property fmtid="{D5CDD505-2E9C-101B-9397-08002B2CF9AE}" pid="28" name="m426f7762c0c49a0a5c17c599ca60380">
    <vt:lpwstr>Pricing|531b4a9d-8744-4dc6-a2da-dd9f5bd35ba1</vt:lpwstr>
  </property>
  <property fmtid="{D5CDD505-2E9C-101B-9397-08002B2CF9AE}" pid="29" name="cae60dfdaf93443cb08b70dcc01e1fa7">
    <vt:lpwstr>Regulation|a06e44fe-f32f-41ad-9975-670d658b7dd5</vt:lpwstr>
  </property>
  <property fmtid="{D5CDD505-2E9C-101B-9397-08002B2CF9AE}" pid="30" name="_SourceUrl">
    <vt:lpwstr/>
  </property>
  <property fmtid="{D5CDD505-2E9C-101B-9397-08002B2CF9AE}" pid="31" name="_SharedFileIndex">
    <vt:lpwstr/>
  </property>
</Properties>
</file>