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fileSharing readOnlyRecommended="1"/>
  <workbookPr defaultThemeVersion="166925"/>
  <mc:AlternateContent xmlns:mc="http://schemas.openxmlformats.org/markup-compatibility/2006">
    <mc:Choice Requires="x15">
      <x15ac:absPath xmlns:x15ac="http://schemas.microsoft.com/office/spreadsheetml/2010/11/ac" url="https://transpowernz.sharepoint.com/sites/external/befea001e/EA Referral/BBC Referral/"/>
    </mc:Choice>
  </mc:AlternateContent>
  <xr:revisionPtr revIDLastSave="251" documentId="13_ncr:1_{E74814D1-76F5-4346-9519-1946E6D30C3A}" xr6:coauthVersionLast="45" xr6:coauthVersionMax="45" xr10:uidLastSave="{A4AE19F0-B14B-4AEB-88A5-0B2216181933}"/>
  <bookViews>
    <workbookView xWindow="-110" yWindow="-110" windowWidth="19420" windowHeight="10420" xr2:uid="{38DD5F2D-C995-4E0F-A439-67677A6DD97B}"/>
  </bookViews>
  <sheets>
    <sheet name="Title" sheetId="11" r:id="rId1"/>
    <sheet name="Description" sheetId="15" r:id="rId2"/>
    <sheet name="Contents" sheetId="24" r:id="rId3"/>
    <sheet name="Inputs" sheetId="2" r:id="rId4"/>
    <sheet name="Summary" sheetId="3" r:id="rId5"/>
    <sheet name="Attributed Opex Ratio" sheetId="23" r:id="rId6"/>
    <sheet name="Covered Costs" sheetId="1" r:id="rId7"/>
    <sheet name="Analysis I" sheetId="26" r:id="rId8"/>
    <sheet name="Change log" sheetId="20" r:id="rId9"/>
    <sheet name="Review log" sheetId="25" r:id="rId10"/>
    <sheet name="Error checks" sheetId="27" r:id="rId11"/>
    <sheet name="Dummy sheet" sheetId="14" r:id="rId12"/>
    <sheet name="Notes" sheetId="18"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Pal_Workbook_GUID" hidden="1">"6S1JHEHENLE191V518WIWCLK"</definedName>
    <definedName name="_xlnm.Print_Area" localSheetId="2">Contents!$A$1:$D$17</definedName>
    <definedName name="_xlnm.Print_Area" localSheetId="6">'Covered Costs'!$A$1:$AB$89</definedName>
    <definedName name="RiskAfterRecalcMacro" hidden="1">""</definedName>
    <definedName name="RiskAfterSimMacro" hidden="1">""</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2" hidden="1">5</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96" i="2" l="1"/>
  <c r="L195" i="2"/>
  <c r="L194" i="2"/>
  <c r="L190" i="2"/>
  <c r="L189" i="2"/>
  <c r="L188" i="2"/>
  <c r="L184" i="2"/>
  <c r="L183" i="2"/>
  <c r="L182" i="2"/>
  <c r="L178" i="2"/>
  <c r="L177" i="2"/>
  <c r="L176" i="2"/>
  <c r="L172" i="2"/>
  <c r="L171" i="2"/>
  <c r="L170" i="2"/>
  <c r="L166" i="2"/>
  <c r="L165" i="2"/>
  <c r="L164" i="2"/>
  <c r="L160" i="2"/>
  <c r="L159" i="2"/>
  <c r="L158" i="2"/>
  <c r="L154" i="2"/>
  <c r="L153" i="2"/>
  <c r="L152" i="2"/>
  <c r="L148" i="2"/>
  <c r="L147" i="2"/>
  <c r="L146" i="2"/>
  <c r="L142" i="2"/>
  <c r="L141" i="2"/>
  <c r="L140" i="2"/>
  <c r="L136" i="2"/>
  <c r="L135" i="2"/>
  <c r="L134" i="2"/>
  <c r="L130" i="2"/>
  <c r="L129" i="2"/>
  <c r="L128" i="2"/>
  <c r="L124" i="2"/>
  <c r="L123" i="2"/>
  <c r="L122" i="2"/>
  <c r="L118" i="2"/>
  <c r="L117" i="2"/>
  <c r="L116" i="2"/>
  <c r="L112" i="2"/>
  <c r="L111" i="2"/>
  <c r="L110" i="2"/>
  <c r="L106" i="2"/>
  <c r="L105" i="2"/>
  <c r="L104" i="2"/>
  <c r="L100" i="2"/>
  <c r="L99" i="2"/>
  <c r="L98" i="2"/>
  <c r="L94" i="2"/>
  <c r="L93" i="2"/>
  <c r="L92" i="2"/>
  <c r="L88" i="2"/>
  <c r="L87" i="2"/>
  <c r="L86" i="2"/>
  <c r="L76" i="2"/>
  <c r="L75" i="2"/>
  <c r="L74" i="2"/>
  <c r="L631" i="2" l="1"/>
  <c r="L632" i="2"/>
  <c r="L633" i="2"/>
  <c r="A15" i="24"/>
  <c r="A14" i="24"/>
  <c r="L69" i="2" l="1"/>
  <c r="L68" i="2"/>
  <c r="L67" i="2"/>
  <c r="L63" i="2"/>
  <c r="L62" i="2"/>
  <c r="L61" i="2"/>
  <c r="L57" i="2"/>
  <c r="L56" i="2"/>
  <c r="L55" i="2"/>
  <c r="L51" i="2"/>
  <c r="L50" i="2"/>
  <c r="L49" i="2"/>
  <c r="L45" i="2"/>
  <c r="L44" i="2"/>
  <c r="L43" i="2"/>
  <c r="L39" i="2"/>
  <c r="L38" i="2"/>
  <c r="L37" i="2"/>
  <c r="L34" i="2"/>
  <c r="L33" i="2"/>
  <c r="L32" i="2"/>
  <c r="L31" i="2"/>
  <c r="C15" i="24" l="1"/>
  <c r="C42" i="2" l="1"/>
  <c r="C48" i="2" s="1"/>
  <c r="C54" i="2" s="1"/>
  <c r="C60" i="2" s="1"/>
  <c r="C66" i="2" s="1"/>
  <c r="C72" i="2" s="1"/>
  <c r="C78" i="2" s="1"/>
  <c r="C84" i="2" s="1"/>
  <c r="C90" i="2" s="1"/>
  <c r="C96" i="2" s="1"/>
  <c r="C102" i="2" s="1"/>
  <c r="C108" i="2" s="1"/>
  <c r="C114" i="2" s="1"/>
  <c r="C120" i="2" s="1"/>
  <c r="C126" i="2" s="1"/>
  <c r="C132" i="2" s="1"/>
  <c r="C138" i="2" s="1"/>
  <c r="C144" i="2" s="1"/>
  <c r="C150" i="2" s="1"/>
  <c r="C156" i="2" s="1"/>
  <c r="C162" i="2" s="1"/>
  <c r="C168" i="2" s="1"/>
  <c r="C174" i="2" s="1"/>
  <c r="C180" i="2" s="1"/>
  <c r="C186" i="2" s="1"/>
  <c r="C192" i="2" s="1"/>
  <c r="C198" i="2" s="1"/>
  <c r="C204" i="2" s="1"/>
  <c r="C210" i="2" s="1"/>
  <c r="C216" i="2" s="1"/>
  <c r="C222" i="2" s="1"/>
  <c r="C228" i="2" s="1"/>
  <c r="C234" i="2" s="1"/>
  <c r="C240" i="2" s="1"/>
  <c r="C246" i="2" s="1"/>
  <c r="C252" i="2" s="1"/>
  <c r="C258" i="2" s="1"/>
  <c r="C264" i="2" s="1"/>
  <c r="C270" i="2" s="1"/>
  <c r="C276" i="2" s="1"/>
  <c r="C282" i="2" s="1"/>
  <c r="C288" i="2" s="1"/>
  <c r="C294" i="2" s="1"/>
  <c r="C300" i="2" s="1"/>
  <c r="C306" i="2" s="1"/>
  <c r="C312" i="2" s="1"/>
  <c r="C318" i="2" s="1"/>
  <c r="C324" i="2" s="1"/>
  <c r="C330" i="2" s="1"/>
  <c r="C39" i="2"/>
  <c r="C45" i="2" s="1"/>
  <c r="C51" i="2" s="1"/>
  <c r="C57" i="2" s="1"/>
  <c r="C63" i="2" s="1"/>
  <c r="C69" i="2" s="1"/>
  <c r="C75" i="2" s="1"/>
  <c r="C81" i="2" s="1"/>
  <c r="C87" i="2" s="1"/>
  <c r="C93" i="2" s="1"/>
  <c r="C99" i="2" s="1"/>
  <c r="C105" i="2" s="1"/>
  <c r="C111" i="2" s="1"/>
  <c r="C117" i="2" s="1"/>
  <c r="C123" i="2" s="1"/>
  <c r="C129" i="2" s="1"/>
  <c r="C135" i="2" s="1"/>
  <c r="C141" i="2" s="1"/>
  <c r="C147" i="2" s="1"/>
  <c r="C153" i="2" s="1"/>
  <c r="C159" i="2" s="1"/>
  <c r="C165" i="2" s="1"/>
  <c r="C171" i="2" s="1"/>
  <c r="C177" i="2" s="1"/>
  <c r="C183" i="2" s="1"/>
  <c r="C189" i="2" s="1"/>
  <c r="C195" i="2" s="1"/>
  <c r="C201" i="2" s="1"/>
  <c r="C207" i="2" s="1"/>
  <c r="C213" i="2" s="1"/>
  <c r="C219" i="2" s="1"/>
  <c r="C225" i="2" s="1"/>
  <c r="C231" i="2" s="1"/>
  <c r="C237" i="2" s="1"/>
  <c r="C243" i="2" s="1"/>
  <c r="C249" i="2" s="1"/>
  <c r="C255" i="2" s="1"/>
  <c r="C37" i="2"/>
  <c r="C43" i="2" s="1"/>
  <c r="C49" i="2" s="1"/>
  <c r="C55" i="2" s="1"/>
  <c r="C61" i="2" s="1"/>
  <c r="C67" i="2" s="1"/>
  <c r="C73" i="2" s="1"/>
  <c r="C79" i="2" s="1"/>
  <c r="C85" i="2" s="1"/>
  <c r="C91" i="2" s="1"/>
  <c r="C97" i="2" s="1"/>
  <c r="C103" i="2" s="1"/>
  <c r="C109" i="2" s="1"/>
  <c r="C115" i="2" s="1"/>
  <c r="C121" i="2" s="1"/>
  <c r="C127" i="2" s="1"/>
  <c r="C133" i="2" s="1"/>
  <c r="C139" i="2" s="1"/>
  <c r="C145" i="2" s="1"/>
  <c r="C151" i="2" s="1"/>
  <c r="C157" i="2" s="1"/>
  <c r="C163" i="2" s="1"/>
  <c r="C169" i="2" s="1"/>
  <c r="C175" i="2" s="1"/>
  <c r="C181" i="2" s="1"/>
  <c r="C187" i="2" s="1"/>
  <c r="C193" i="2" s="1"/>
  <c r="C199" i="2" s="1"/>
  <c r="C205" i="2" s="1"/>
  <c r="C211" i="2" s="1"/>
  <c r="C217" i="2" s="1"/>
  <c r="C223" i="2" s="1"/>
  <c r="C229" i="2" s="1"/>
  <c r="C235" i="2" s="1"/>
  <c r="C241" i="2" s="1"/>
  <c r="C247" i="2" s="1"/>
  <c r="C253" i="2" s="1"/>
  <c r="C259" i="2" s="1"/>
  <c r="C265" i="2" s="1"/>
  <c r="C271" i="2" s="1"/>
  <c r="C277" i="2" s="1"/>
  <c r="C283" i="2" s="1"/>
  <c r="C289" i="2" s="1"/>
  <c r="C295" i="2" s="1"/>
  <c r="C301" i="2" s="1"/>
  <c r="C307" i="2" s="1"/>
  <c r="C313" i="2" s="1"/>
  <c r="C319" i="2" s="1"/>
  <c r="C325" i="2" s="1"/>
  <c r="C331" i="2" s="1"/>
  <c r="C337" i="2" s="1"/>
  <c r="C343" i="2" s="1"/>
  <c r="C349" i="2" s="1"/>
  <c r="C355" i="2" s="1"/>
  <c r="C361" i="2" s="1"/>
  <c r="C367" i="2" s="1"/>
  <c r="C373" i="2" s="1"/>
  <c r="C379" i="2" s="1"/>
  <c r="C385" i="2" s="1"/>
  <c r="C391" i="2" s="1"/>
  <c r="C397" i="2" s="1"/>
  <c r="C403" i="2" s="1"/>
  <c r="C409" i="2" s="1"/>
  <c r="C415" i="2" s="1"/>
  <c r="C421" i="2" s="1"/>
  <c r="C427" i="2" s="1"/>
  <c r="C433" i="2" s="1"/>
  <c r="C439" i="2" s="1"/>
  <c r="C445" i="2" s="1"/>
  <c r="C451" i="2" s="1"/>
  <c r="C457" i="2" s="1"/>
  <c r="C463" i="2" s="1"/>
  <c r="C469" i="2" s="1"/>
  <c r="C475" i="2" s="1"/>
  <c r="C481" i="2" s="1"/>
  <c r="C487" i="2" s="1"/>
  <c r="C493" i="2" s="1"/>
  <c r="C499" i="2" s="1"/>
  <c r="C505" i="2" s="1"/>
  <c r="C511" i="2" s="1"/>
  <c r="C517" i="2" s="1"/>
  <c r="C523" i="2" s="1"/>
  <c r="C529" i="2" s="1"/>
  <c r="C535" i="2" s="1"/>
  <c r="C541" i="2" s="1"/>
  <c r="C547" i="2" s="1"/>
  <c r="C553" i="2" s="1"/>
  <c r="C559" i="2" s="1"/>
  <c r="C565" i="2" s="1"/>
  <c r="C571" i="2" s="1"/>
  <c r="C577" i="2" s="1"/>
  <c r="C583" i="2" s="1"/>
  <c r="C589" i="2" s="1"/>
  <c r="C595" i="2" s="1"/>
  <c r="C601" i="2" s="1"/>
  <c r="C607" i="2" s="1"/>
  <c r="C613" i="2" s="1"/>
  <c r="C619" i="2" s="1"/>
  <c r="C625" i="2" s="1"/>
  <c r="C38" i="2"/>
  <c r="C44" i="2" s="1"/>
  <c r="C50" i="2" s="1"/>
  <c r="C56" i="2" s="1"/>
  <c r="C62" i="2" s="1"/>
  <c r="C68" i="2" s="1"/>
  <c r="C74" i="2" s="1"/>
  <c r="C80" i="2" s="1"/>
  <c r="C86" i="2" s="1"/>
  <c r="C92" i="2" s="1"/>
  <c r="C98" i="2" s="1"/>
  <c r="C104" i="2" s="1"/>
  <c r="C110" i="2" s="1"/>
  <c r="C116" i="2" s="1"/>
  <c r="C122" i="2" s="1"/>
  <c r="C128" i="2" s="1"/>
  <c r="C134" i="2" s="1"/>
  <c r="C140" i="2" s="1"/>
  <c r="C146" i="2" s="1"/>
  <c r="C152" i="2" s="1"/>
  <c r="C158" i="2" s="1"/>
  <c r="C164" i="2" s="1"/>
  <c r="C170" i="2" s="1"/>
  <c r="C176" i="2" s="1"/>
  <c r="C182" i="2" s="1"/>
  <c r="C188" i="2" s="1"/>
  <c r="C194" i="2" s="1"/>
  <c r="C200" i="2" s="1"/>
  <c r="C206" i="2" s="1"/>
  <c r="C212" i="2" s="1"/>
  <c r="C218" i="2" s="1"/>
  <c r="C224" i="2" s="1"/>
  <c r="C230" i="2" s="1"/>
  <c r="C236" i="2" s="1"/>
  <c r="C242" i="2" s="1"/>
  <c r="C248" i="2" s="1"/>
  <c r="C254" i="2" s="1"/>
  <c r="C260" i="2" s="1"/>
  <c r="C266" i="2" s="1"/>
  <c r="C272" i="2" s="1"/>
  <c r="C278" i="2" s="1"/>
  <c r="C284" i="2" s="1"/>
  <c r="C290" i="2" s="1"/>
  <c r="C296" i="2" s="1"/>
  <c r="C302" i="2" s="1"/>
  <c r="C308" i="2" s="1"/>
  <c r="C314" i="2" s="1"/>
  <c r="C320" i="2" s="1"/>
  <c r="C326" i="2" s="1"/>
  <c r="C332" i="2" s="1"/>
  <c r="C338" i="2" s="1"/>
  <c r="C344" i="2" s="1"/>
  <c r="C350" i="2" s="1"/>
  <c r="C356" i="2" s="1"/>
  <c r="C362" i="2" s="1"/>
  <c r="C368" i="2" s="1"/>
  <c r="C374" i="2" s="1"/>
  <c r="C380" i="2" s="1"/>
  <c r="C386" i="2" s="1"/>
  <c r="C392" i="2" s="1"/>
  <c r="C398" i="2" s="1"/>
  <c r="C404" i="2" s="1"/>
  <c r="C410" i="2" s="1"/>
  <c r="C416" i="2" s="1"/>
  <c r="C422" i="2" s="1"/>
  <c r="C428" i="2" s="1"/>
  <c r="C434" i="2" s="1"/>
  <c r="C440" i="2" s="1"/>
  <c r="C446" i="2" s="1"/>
  <c r="C452" i="2" s="1"/>
  <c r="C458" i="2" s="1"/>
  <c r="C464" i="2" s="1"/>
  <c r="C470" i="2" s="1"/>
  <c r="C476" i="2" s="1"/>
  <c r="C482" i="2" s="1"/>
  <c r="C488" i="2" s="1"/>
  <c r="C494" i="2" s="1"/>
  <c r="C500" i="2" s="1"/>
  <c r="C506" i="2" s="1"/>
  <c r="C512" i="2" s="1"/>
  <c r="C518" i="2" s="1"/>
  <c r="C524" i="2" s="1"/>
  <c r="C530" i="2" s="1"/>
  <c r="C536" i="2" s="1"/>
  <c r="C542" i="2" s="1"/>
  <c r="C548" i="2" s="1"/>
  <c r="C554" i="2" s="1"/>
  <c r="C560" i="2" s="1"/>
  <c r="C566" i="2" s="1"/>
  <c r="C572" i="2" s="1"/>
  <c r="C578" i="2" s="1"/>
  <c r="C584" i="2" s="1"/>
  <c r="C590" i="2" s="1"/>
  <c r="C596" i="2" s="1"/>
  <c r="C602" i="2" s="1"/>
  <c r="C608" i="2" s="1"/>
  <c r="C614" i="2" s="1"/>
  <c r="C620" i="2" s="1"/>
  <c r="C626" i="2" s="1"/>
  <c r="C40" i="2"/>
  <c r="C46" i="2" s="1"/>
  <c r="C52" i="2" s="1"/>
  <c r="C58" i="2" s="1"/>
  <c r="C64" i="2" s="1"/>
  <c r="C70" i="2" s="1"/>
  <c r="C76" i="2" s="1"/>
  <c r="C82" i="2" s="1"/>
  <c r="C88" i="2" s="1"/>
  <c r="C94" i="2" s="1"/>
  <c r="C100" i="2" s="1"/>
  <c r="C106" i="2" s="1"/>
  <c r="C112" i="2" s="1"/>
  <c r="C118" i="2" s="1"/>
  <c r="C124" i="2" s="1"/>
  <c r="C130" i="2" s="1"/>
  <c r="C136" i="2" s="1"/>
  <c r="C142" i="2" s="1"/>
  <c r="C148" i="2" s="1"/>
  <c r="C154" i="2" s="1"/>
  <c r="C160" i="2" s="1"/>
  <c r="C166" i="2" s="1"/>
  <c r="C172" i="2" s="1"/>
  <c r="C178" i="2" s="1"/>
  <c r="C184" i="2" s="1"/>
  <c r="C190" i="2" s="1"/>
  <c r="C196" i="2" s="1"/>
  <c r="C202" i="2" s="1"/>
  <c r="C208" i="2" s="1"/>
  <c r="C214" i="2" s="1"/>
  <c r="C220" i="2" s="1"/>
  <c r="C226" i="2" s="1"/>
  <c r="C232" i="2" s="1"/>
  <c r="C238" i="2" s="1"/>
  <c r="C244" i="2" s="1"/>
  <c r="C250" i="2" s="1"/>
  <c r="C256" i="2" s="1"/>
  <c r="C262" i="2" s="1"/>
  <c r="C268" i="2" s="1"/>
  <c r="C274" i="2" s="1"/>
  <c r="C280" i="2" s="1"/>
  <c r="C286" i="2" s="1"/>
  <c r="C292" i="2" s="1"/>
  <c r="C298" i="2" s="1"/>
  <c r="C304" i="2" s="1"/>
  <c r="C310" i="2" s="1"/>
  <c r="C316" i="2" s="1"/>
  <c r="C322" i="2" s="1"/>
  <c r="C328" i="2" s="1"/>
  <c r="C334" i="2" s="1"/>
  <c r="C340" i="2" s="1"/>
  <c r="C346" i="2" s="1"/>
  <c r="C352" i="2" s="1"/>
  <c r="C358" i="2" s="1"/>
  <c r="C364" i="2" s="1"/>
  <c r="C370" i="2" s="1"/>
  <c r="C376" i="2" s="1"/>
  <c r="C382" i="2" s="1"/>
  <c r="C388" i="2" s="1"/>
  <c r="C394" i="2" s="1"/>
  <c r="C400" i="2" s="1"/>
  <c r="C406" i="2" s="1"/>
  <c r="C412" i="2" s="1"/>
  <c r="C418" i="2" s="1"/>
  <c r="C424" i="2" s="1"/>
  <c r="C430" i="2" s="1"/>
  <c r="C436" i="2" s="1"/>
  <c r="C442" i="2" s="1"/>
  <c r="C448" i="2" s="1"/>
  <c r="C454" i="2" s="1"/>
  <c r="C460" i="2" s="1"/>
  <c r="C466" i="2" s="1"/>
  <c r="C472" i="2" s="1"/>
  <c r="C478" i="2" s="1"/>
  <c r="C484" i="2" s="1"/>
  <c r="C490" i="2" s="1"/>
  <c r="C496" i="2" s="1"/>
  <c r="C502" i="2" s="1"/>
  <c r="C508" i="2" s="1"/>
  <c r="C514" i="2" s="1"/>
  <c r="C520" i="2" s="1"/>
  <c r="C526" i="2" s="1"/>
  <c r="C532" i="2" s="1"/>
  <c r="C538" i="2" s="1"/>
  <c r="C544" i="2" s="1"/>
  <c r="C550" i="2" s="1"/>
  <c r="C556" i="2" s="1"/>
  <c r="C562" i="2" s="1"/>
  <c r="C568" i="2" s="1"/>
  <c r="C574" i="2" s="1"/>
  <c r="C580" i="2" s="1"/>
  <c r="C586" i="2" s="1"/>
  <c r="C592" i="2" s="1"/>
  <c r="C598" i="2" s="1"/>
  <c r="C604" i="2" s="1"/>
  <c r="C610" i="2" s="1"/>
  <c r="C616" i="2" s="1"/>
  <c r="C622" i="2" s="1"/>
  <c r="C628" i="2" s="1"/>
  <c r="C41" i="2"/>
  <c r="C47" i="2" s="1"/>
  <c r="C53" i="2" s="1"/>
  <c r="C59" i="2" s="1"/>
  <c r="C65" i="2" s="1"/>
  <c r="C71" i="2" s="1"/>
  <c r="C77" i="2" s="1"/>
  <c r="C83" i="2" s="1"/>
  <c r="C89" i="2" s="1"/>
  <c r="C95" i="2" s="1"/>
  <c r="C101" i="2" s="1"/>
  <c r="C107" i="2" s="1"/>
  <c r="C113" i="2" s="1"/>
  <c r="C119" i="2" s="1"/>
  <c r="C125" i="2" s="1"/>
  <c r="C131" i="2" s="1"/>
  <c r="C137" i="2" s="1"/>
  <c r="C143" i="2" s="1"/>
  <c r="C149" i="2" s="1"/>
  <c r="C155" i="2" s="1"/>
  <c r="C161" i="2" s="1"/>
  <c r="C167" i="2" s="1"/>
  <c r="C173" i="2" s="1"/>
  <c r="C179" i="2" s="1"/>
  <c r="C185" i="2" s="1"/>
  <c r="C191" i="2" s="1"/>
  <c r="C197" i="2" s="1"/>
  <c r="C203" i="2" s="1"/>
  <c r="C209" i="2" s="1"/>
  <c r="C215" i="2" s="1"/>
  <c r="C221" i="2" s="1"/>
  <c r="C227" i="2" s="1"/>
  <c r="C233" i="2" s="1"/>
  <c r="C239" i="2" s="1"/>
  <c r="C245" i="2" s="1"/>
  <c r="C251" i="2" s="1"/>
  <c r="C257" i="2" s="1"/>
  <c r="C263" i="2" s="1"/>
  <c r="C269" i="2" s="1"/>
  <c r="C275" i="2" s="1"/>
  <c r="C281" i="2" s="1"/>
  <c r="C287" i="2" s="1"/>
  <c r="C293" i="2" s="1"/>
  <c r="C299" i="2" s="1"/>
  <c r="C305" i="2" s="1"/>
  <c r="C311" i="2" s="1"/>
  <c r="C317" i="2" s="1"/>
  <c r="C323" i="2" s="1"/>
  <c r="C329" i="2" s="1"/>
  <c r="C335" i="2" s="1"/>
  <c r="C341" i="2" s="1"/>
  <c r="C347" i="2" s="1"/>
  <c r="C353" i="2" s="1"/>
  <c r="C359" i="2" s="1"/>
  <c r="C365" i="2" s="1"/>
  <c r="C371" i="2" s="1"/>
  <c r="C377" i="2" s="1"/>
  <c r="C383" i="2" s="1"/>
  <c r="C389" i="2" s="1"/>
  <c r="C395" i="2" s="1"/>
  <c r="C401" i="2" s="1"/>
  <c r="C407" i="2" s="1"/>
  <c r="C413" i="2" s="1"/>
  <c r="C419" i="2" s="1"/>
  <c r="C425" i="2" s="1"/>
  <c r="C431" i="2" s="1"/>
  <c r="C437" i="2" s="1"/>
  <c r="C443" i="2" s="1"/>
  <c r="C449" i="2" s="1"/>
  <c r="C455" i="2" s="1"/>
  <c r="C461" i="2" s="1"/>
  <c r="C467" i="2" s="1"/>
  <c r="C473" i="2" s="1"/>
  <c r="C479" i="2" s="1"/>
  <c r="C485" i="2" s="1"/>
  <c r="C491" i="2" s="1"/>
  <c r="C497" i="2" s="1"/>
  <c r="C503" i="2" s="1"/>
  <c r="C509" i="2" s="1"/>
  <c r="C515" i="2" s="1"/>
  <c r="C521" i="2" s="1"/>
  <c r="C527" i="2" s="1"/>
  <c r="C533" i="2" s="1"/>
  <c r="C539" i="2" s="1"/>
  <c r="C545" i="2" s="1"/>
  <c r="C551" i="2" s="1"/>
  <c r="C557" i="2" s="1"/>
  <c r="C563" i="2" s="1"/>
  <c r="C569" i="2" s="1"/>
  <c r="C575" i="2" s="1"/>
  <c r="C581" i="2" s="1"/>
  <c r="C587" i="2" s="1"/>
  <c r="C593" i="2" s="1"/>
  <c r="C599" i="2" s="1"/>
  <c r="C605" i="2" s="1"/>
  <c r="C611" i="2" s="1"/>
  <c r="C617" i="2" s="1"/>
  <c r="C623" i="2" s="1"/>
  <c r="C629" i="2" s="1"/>
  <c r="K10" i="3"/>
  <c r="K11" i="3" s="1"/>
  <c r="K12" i="3" s="1"/>
  <c r="K13" i="3" s="1"/>
  <c r="C24" i="2"/>
  <c r="B37" i="2"/>
  <c r="B38" i="2"/>
  <c r="B31" i="2"/>
  <c r="B32" i="2"/>
  <c r="B33" i="2"/>
  <c r="B34" i="2"/>
  <c r="B35" i="2"/>
  <c r="B36"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C25" i="2"/>
  <c r="C26" i="2"/>
  <c r="C27" i="2"/>
  <c r="C28" i="2"/>
  <c r="C29" i="2"/>
  <c r="L42" i="2"/>
  <c r="E9" i="1"/>
  <c r="E637" i="2"/>
  <c r="E8" i="23" s="1"/>
  <c r="E23" i="23" s="1"/>
  <c r="E638" i="2"/>
  <c r="E9" i="23" s="1"/>
  <c r="E24" i="23" s="1"/>
  <c r="E639" i="2"/>
  <c r="E10" i="23" s="1"/>
  <c r="E25" i="23" s="1"/>
  <c r="E640" i="2"/>
  <c r="E11" i="23" s="1"/>
  <c r="E26" i="23" s="1"/>
  <c r="E12" i="23"/>
  <c r="E27" i="23" s="1"/>
  <c r="E13" i="23"/>
  <c r="E28" i="23" s="1"/>
  <c r="E14" i="23"/>
  <c r="E36" i="23" s="1"/>
  <c r="E644" i="2"/>
  <c r="E15" i="23"/>
  <c r="E31" i="23" s="1"/>
  <c r="C13" i="1"/>
  <c r="E11" i="1"/>
  <c r="E10" i="1"/>
  <c r="F9" i="1"/>
  <c r="F8" i="23"/>
  <c r="F37" i="23" s="1"/>
  <c r="F9" i="23"/>
  <c r="F24" i="23" s="1"/>
  <c r="F10" i="23"/>
  <c r="F25" i="23" s="1"/>
  <c r="F11" i="23"/>
  <c r="F26" i="23" s="1"/>
  <c r="F12" i="23"/>
  <c r="F27" i="23" s="1"/>
  <c r="F13" i="23"/>
  <c r="F28" i="23" s="1"/>
  <c r="F14" i="23"/>
  <c r="F36" i="23" s="1"/>
  <c r="F15" i="23"/>
  <c r="F31" i="23" s="1"/>
  <c r="F11" i="1"/>
  <c r="F10" i="1"/>
  <c r="G9" i="1"/>
  <c r="G8" i="23"/>
  <c r="G23" i="23" s="1"/>
  <c r="G9" i="23"/>
  <c r="G24" i="23" s="1"/>
  <c r="G10" i="23"/>
  <c r="G25" i="23" s="1"/>
  <c r="G11" i="23"/>
  <c r="G26" i="23" s="1"/>
  <c r="G12" i="23"/>
  <c r="G27" i="23" s="1"/>
  <c r="G13" i="23"/>
  <c r="G28" i="23" s="1"/>
  <c r="G14" i="23"/>
  <c r="G36" i="23" s="1"/>
  <c r="G15" i="23"/>
  <c r="G31" i="23" s="1"/>
  <c r="G11" i="1"/>
  <c r="G10" i="1"/>
  <c r="D9" i="1"/>
  <c r="L34" i="1"/>
  <c r="L41" i="1" s="1"/>
  <c r="L43" i="1" s="1"/>
  <c r="L36" i="1"/>
  <c r="L46" i="1" s="1"/>
  <c r="L48" i="1" s="1"/>
  <c r="D8" i="23"/>
  <c r="D23" i="23" s="1"/>
  <c r="D9" i="23"/>
  <c r="D24" i="23" s="1"/>
  <c r="D10" i="23"/>
  <c r="D25" i="23" s="1"/>
  <c r="D11" i="23"/>
  <c r="D26" i="23" s="1"/>
  <c r="D12" i="23"/>
  <c r="D27" i="23" s="1"/>
  <c r="D13" i="23"/>
  <c r="D28" i="23" s="1"/>
  <c r="D14" i="23"/>
  <c r="D36" i="23" s="1"/>
  <c r="D15" i="23"/>
  <c r="D31" i="23" s="1"/>
  <c r="L61" i="1"/>
  <c r="L63" i="1" s="1"/>
  <c r="L57" i="1"/>
  <c r="L58" i="1"/>
  <c r="D11" i="1"/>
  <c r="D10" i="1"/>
  <c r="L76" i="1"/>
  <c r="L77" i="1"/>
  <c r="L26" i="1"/>
  <c r="AC8" i="3" s="1"/>
  <c r="L35" i="1"/>
  <c r="M36" i="1"/>
  <c r="M46" i="1" s="1"/>
  <c r="M48" i="1" s="1"/>
  <c r="M61" i="1"/>
  <c r="M63" i="1" s="1"/>
  <c r="M57" i="1"/>
  <c r="M58" i="1"/>
  <c r="M76" i="1"/>
  <c r="M77" i="1"/>
  <c r="M26" i="1"/>
  <c r="AD8" i="3" s="1"/>
  <c r="L109" i="3"/>
  <c r="M109" i="3"/>
  <c r="N109" i="3"/>
  <c r="N7" i="20" s="1"/>
  <c r="O109" i="3"/>
  <c r="O7" i="20" s="1"/>
  <c r="P109" i="3"/>
  <c r="P7" i="20" s="1"/>
  <c r="Q109" i="3"/>
  <c r="Q7" i="20" s="1"/>
  <c r="R109" i="3"/>
  <c r="R7" i="20" s="1"/>
  <c r="S109" i="3"/>
  <c r="S7" i="20" s="1"/>
  <c r="T109" i="3"/>
  <c r="T7" i="20" s="1"/>
  <c r="U109" i="3"/>
  <c r="U7" i="20" s="1"/>
  <c r="V109" i="3"/>
  <c r="V7" i="20" s="1"/>
  <c r="W109" i="3"/>
  <c r="W7" i="20" s="1"/>
  <c r="X109" i="3"/>
  <c r="X7" i="20" s="1"/>
  <c r="Y109" i="3"/>
  <c r="Y7" i="20" s="1"/>
  <c r="Z109" i="3"/>
  <c r="Z7" i="20" s="1"/>
  <c r="AA109" i="3"/>
  <c r="AA7" i="20" s="1"/>
  <c r="AC109" i="3"/>
  <c r="AD109" i="3"/>
  <c r="AE109" i="3"/>
  <c r="AF109" i="3"/>
  <c r="AG109" i="3"/>
  <c r="AH109" i="3"/>
  <c r="AI109" i="3"/>
  <c r="AJ109" i="3"/>
  <c r="AK109" i="3"/>
  <c r="AL109" i="3"/>
  <c r="AM109" i="3"/>
  <c r="AN109" i="3"/>
  <c r="AO109" i="3"/>
  <c r="AP109" i="3"/>
  <c r="AQ109" i="3"/>
  <c r="AR109" i="3"/>
  <c r="AT109" i="3"/>
  <c r="AU109" i="3"/>
  <c r="AV109" i="3"/>
  <c r="AW109" i="3"/>
  <c r="AX109" i="3"/>
  <c r="AY109" i="3"/>
  <c r="AZ109" i="3"/>
  <c r="BA109" i="3"/>
  <c r="BB109" i="3"/>
  <c r="BC109" i="3"/>
  <c r="BD109" i="3"/>
  <c r="BE109" i="3"/>
  <c r="BF109" i="3"/>
  <c r="BG109" i="3"/>
  <c r="BH109" i="3"/>
  <c r="BI109" i="3"/>
  <c r="BK109" i="3"/>
  <c r="BL109" i="3"/>
  <c r="BM109" i="3"/>
  <c r="BN109" i="3"/>
  <c r="BO109" i="3"/>
  <c r="BP109" i="3"/>
  <c r="BQ109" i="3"/>
  <c r="BR109" i="3"/>
  <c r="BS109" i="3"/>
  <c r="BT109" i="3"/>
  <c r="BU109" i="3"/>
  <c r="BV109" i="3"/>
  <c r="BW109" i="3"/>
  <c r="BX109" i="3"/>
  <c r="BY109" i="3"/>
  <c r="BZ109" i="3"/>
  <c r="CB109" i="3"/>
  <c r="CC109" i="3"/>
  <c r="CD109" i="3"/>
  <c r="CE109" i="3"/>
  <c r="CF109" i="3"/>
  <c r="CG109" i="3"/>
  <c r="CH109" i="3"/>
  <c r="CI109" i="3"/>
  <c r="CJ109" i="3"/>
  <c r="CK109" i="3"/>
  <c r="CL109" i="3"/>
  <c r="CM109" i="3"/>
  <c r="CN109" i="3"/>
  <c r="CO109" i="3"/>
  <c r="CP109" i="3"/>
  <c r="CQ109" i="3"/>
  <c r="K11" i="26"/>
  <c r="K12" i="26" s="1"/>
  <c r="K13" i="26" s="1"/>
  <c r="K14" i="26" s="1"/>
  <c r="K15" i="26" s="1"/>
  <c r="K16" i="26" s="1"/>
  <c r="K17" i="26" s="1"/>
  <c r="K18" i="26" s="1"/>
  <c r="K19" i="26" s="1"/>
  <c r="K20" i="26" s="1"/>
  <c r="K21" i="26" s="1"/>
  <c r="K22" i="26" s="1"/>
  <c r="K23" i="26" s="1"/>
  <c r="K24" i="26" s="1"/>
  <c r="K25" i="26" s="1"/>
  <c r="K26" i="26" s="1"/>
  <c r="K27" i="26" s="1"/>
  <c r="K28" i="26" s="1"/>
  <c r="K29" i="26" s="1"/>
  <c r="K30" i="26" s="1"/>
  <c r="K31" i="26" s="1"/>
  <c r="K32" i="26" s="1"/>
  <c r="K33" i="26" s="1"/>
  <c r="K34" i="26" s="1"/>
  <c r="K35" i="26" s="1"/>
  <c r="K36" i="26" s="1"/>
  <c r="K37" i="26" s="1"/>
  <c r="K38" i="26" s="1"/>
  <c r="K39" i="26" s="1"/>
  <c r="K40" i="26" s="1"/>
  <c r="K41" i="26" s="1"/>
  <c r="K42" i="26" s="1"/>
  <c r="K43" i="26" s="1"/>
  <c r="K44" i="26" s="1"/>
  <c r="K45" i="26" s="1"/>
  <c r="K46" i="26" s="1"/>
  <c r="K47" i="26" s="1"/>
  <c r="K48" i="26" s="1"/>
  <c r="K49" i="26" s="1"/>
  <c r="K50" i="26" s="1"/>
  <c r="K51" i="26" s="1"/>
  <c r="K52" i="26" s="1"/>
  <c r="K53" i="26" s="1"/>
  <c r="K54" i="26" s="1"/>
  <c r="K55" i="26" s="1"/>
  <c r="K56" i="26" s="1"/>
  <c r="K57" i="26" s="1"/>
  <c r="K58" i="26" s="1"/>
  <c r="K59" i="26" s="1"/>
  <c r="K60" i="26" s="1"/>
  <c r="K61" i="26" s="1"/>
  <c r="K62" i="26" s="1"/>
  <c r="K63" i="26" s="1"/>
  <c r="K64" i="26" s="1"/>
  <c r="K65" i="26" s="1"/>
  <c r="K66" i="26" s="1"/>
  <c r="K67" i="26" s="1"/>
  <c r="K68" i="26" s="1"/>
  <c r="K69" i="26" s="1"/>
  <c r="K70" i="26" s="1"/>
  <c r="K71" i="26" s="1"/>
  <c r="K72" i="26" s="1"/>
  <c r="K73" i="26" s="1"/>
  <c r="K74" i="26" s="1"/>
  <c r="K75" i="26" s="1"/>
  <c r="K76" i="26" s="1"/>
  <c r="K77" i="26" s="1"/>
  <c r="K78" i="26" s="1"/>
  <c r="K79" i="26" s="1"/>
  <c r="K80" i="26" s="1"/>
  <c r="K81" i="26" s="1"/>
  <c r="K82" i="26" s="1"/>
  <c r="K83" i="26" s="1"/>
  <c r="K84" i="26" s="1"/>
  <c r="K85" i="26" s="1"/>
  <c r="K86" i="26" s="1"/>
  <c r="K87" i="26" s="1"/>
  <c r="K88" i="26" s="1"/>
  <c r="K89" i="26" s="1"/>
  <c r="K90" i="26" s="1"/>
  <c r="K91" i="26" s="1"/>
  <c r="K92" i="26" s="1"/>
  <c r="K93" i="26" s="1"/>
  <c r="K94" i="26" s="1"/>
  <c r="K95" i="26" s="1"/>
  <c r="K96" i="26" s="1"/>
  <c r="K97" i="26" s="1"/>
  <c r="K98" i="26" s="1"/>
  <c r="K99" i="26" s="1"/>
  <c r="K100" i="26" s="1"/>
  <c r="K101" i="26" s="1"/>
  <c r="K102" i="26" s="1"/>
  <c r="K103" i="26" s="1"/>
  <c r="K104" i="26" s="1"/>
  <c r="K105" i="26" s="1"/>
  <c r="K106" i="26" s="1"/>
  <c r="K107" i="26" s="1"/>
  <c r="K108" i="26" s="1"/>
  <c r="K109" i="26" s="1"/>
  <c r="A8" i="27"/>
  <c r="A9" i="27"/>
  <c r="A10" i="27"/>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C11" i="24"/>
  <c r="A11" i="24"/>
  <c r="G9" i="26"/>
  <c r="Q9" i="26" s="1"/>
  <c r="B29" i="1"/>
  <c r="CB7" i="3" s="1"/>
  <c r="F9" i="26" s="1"/>
  <c r="P9" i="26" s="1"/>
  <c r="B28" i="1"/>
  <c r="BK7" i="3" s="1"/>
  <c r="E9" i="26" s="1"/>
  <c r="B27" i="1"/>
  <c r="AT7" i="3" s="1"/>
  <c r="D9" i="26" s="1"/>
  <c r="N9" i="26" s="1"/>
  <c r="B18" i="1"/>
  <c r="B61" i="1" s="1"/>
  <c r="L9" i="26"/>
  <c r="D136" i="26"/>
  <c r="B19" i="1"/>
  <c r="B77" i="1" s="1"/>
  <c r="B71" i="1"/>
  <c r="B65" i="1"/>
  <c r="B64" i="1"/>
  <c r="B22" i="1"/>
  <c r="B58" i="1" s="1"/>
  <c r="B21" i="1"/>
  <c r="B57" i="1" s="1"/>
  <c r="B52" i="1"/>
  <c r="B51" i="1"/>
  <c r="B20" i="1"/>
  <c r="B36" i="1" s="1"/>
  <c r="B17" i="1"/>
  <c r="B41" i="1" s="1"/>
  <c r="B19" i="23"/>
  <c r="A18" i="1"/>
  <c r="A19" i="1"/>
  <c r="A20" i="1"/>
  <c r="A21" i="1"/>
  <c r="A22" i="1"/>
  <c r="A17" i="1"/>
  <c r="A10" i="1"/>
  <c r="A11" i="1"/>
  <c r="A12" i="1"/>
  <c r="A13" i="1"/>
  <c r="A9" i="1"/>
  <c r="B10" i="1"/>
  <c r="B11" i="1"/>
  <c r="B12" i="1"/>
  <c r="B13" i="1"/>
  <c r="B9" i="1"/>
  <c r="A9" i="23"/>
  <c r="A10" i="23"/>
  <c r="A11" i="23"/>
  <c r="A12" i="23"/>
  <c r="A13" i="23"/>
  <c r="A15" i="23"/>
  <c r="A8" i="23"/>
  <c r="B29" i="23"/>
  <c r="C14" i="24"/>
  <c r="C13" i="24"/>
  <c r="A13" i="24"/>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C9" i="24"/>
  <c r="A9" i="24"/>
  <c r="C8" i="24"/>
  <c r="A8" i="24"/>
  <c r="A6" i="24"/>
  <c r="A4" i="24"/>
  <c r="C6" i="24"/>
  <c r="C4" i="24"/>
  <c r="B8" i="23"/>
  <c r="B37" i="23" s="1"/>
  <c r="B14" i="23"/>
  <c r="B36" i="23" s="1"/>
  <c r="B15" i="23"/>
  <c r="B31" i="23" s="1"/>
  <c r="B12" i="23"/>
  <c r="B27" i="23" s="1"/>
  <c r="B13" i="23"/>
  <c r="B28" i="23" s="1"/>
  <c r="B9" i="23"/>
  <c r="B24" i="23" s="1"/>
  <c r="B10" i="23"/>
  <c r="B25" i="23" s="1"/>
  <c r="B11" i="23"/>
  <c r="B26" i="23" s="1"/>
  <c r="A19" i="15"/>
  <c r="A18" i="15"/>
  <c r="AB9" i="20"/>
  <c r="O6" i="20"/>
  <c r="P6" i="20"/>
  <c r="Q6" i="20"/>
  <c r="R6" i="20"/>
  <c r="S6" i="20"/>
  <c r="T6" i="20"/>
  <c r="U6" i="20"/>
  <c r="V6" i="20"/>
  <c r="W6" i="20"/>
  <c r="X6" i="20"/>
  <c r="Y6" i="20"/>
  <c r="Z6" i="20"/>
  <c r="AA6" i="20"/>
  <c r="N6" i="20"/>
  <c r="E17" i="11"/>
  <c r="A9" i="20"/>
  <c r="A10" i="20"/>
  <c r="A11" i="20"/>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B34" i="20"/>
  <c r="AB33" i="20"/>
  <c r="AB32" i="20"/>
  <c r="AB31" i="20"/>
  <c r="AB30" i="20"/>
  <c r="AB29" i="20"/>
  <c r="AB28" i="20"/>
  <c r="AB27" i="20"/>
  <c r="AB26" i="20"/>
  <c r="AB25" i="20"/>
  <c r="AB24" i="20"/>
  <c r="AB23" i="20"/>
  <c r="AB22" i="20"/>
  <c r="AB21" i="20"/>
  <c r="AB20" i="20"/>
  <c r="AB19" i="20"/>
  <c r="AB18" i="20"/>
  <c r="AB17" i="20"/>
  <c r="AB16" i="20"/>
  <c r="AB15" i="20"/>
  <c r="AB14" i="20"/>
  <c r="AB13" i="20"/>
  <c r="AB12" i="20"/>
  <c r="AB11" i="20"/>
  <c r="AB10" i="20"/>
  <c r="CA10" i="3"/>
  <c r="CA11" i="3" s="1"/>
  <c r="CA12" i="3" s="1"/>
  <c r="CA13" i="3" s="1"/>
  <c r="CA14" i="3" s="1"/>
  <c r="CA15" i="3" s="1"/>
  <c r="CA16" i="3" s="1"/>
  <c r="CA17" i="3" s="1"/>
  <c r="CA18" i="3" s="1"/>
  <c r="CA19" i="3" s="1"/>
  <c r="CA20" i="3" s="1"/>
  <c r="CA21" i="3" s="1"/>
  <c r="CA22" i="3" s="1"/>
  <c r="CA23" i="3" s="1"/>
  <c r="CA24" i="3" s="1"/>
  <c r="CA25" i="3" s="1"/>
  <c r="CA26" i="3" s="1"/>
  <c r="CA27" i="3" s="1"/>
  <c r="CA28" i="3" s="1"/>
  <c r="CA29" i="3" s="1"/>
  <c r="CA30" i="3" s="1"/>
  <c r="CA31" i="3" s="1"/>
  <c r="CA32" i="3" s="1"/>
  <c r="CA33" i="3" s="1"/>
  <c r="CA34" i="3" s="1"/>
  <c r="CA35" i="3" s="1"/>
  <c r="CA36" i="3" s="1"/>
  <c r="CA37" i="3" s="1"/>
  <c r="CA38" i="3" s="1"/>
  <c r="CA39" i="3" s="1"/>
  <c r="CA40" i="3" s="1"/>
  <c r="CA41" i="3" s="1"/>
  <c r="CA42" i="3" s="1"/>
  <c r="CA43" i="3" s="1"/>
  <c r="CA44" i="3" s="1"/>
  <c r="CA45" i="3" s="1"/>
  <c r="CA46" i="3" s="1"/>
  <c r="CA47" i="3" s="1"/>
  <c r="CA48" i="3" s="1"/>
  <c r="CA49" i="3" s="1"/>
  <c r="CA50" i="3" s="1"/>
  <c r="CA51" i="3" s="1"/>
  <c r="CA52" i="3" s="1"/>
  <c r="CA53" i="3" s="1"/>
  <c r="CA54" i="3" s="1"/>
  <c r="CA55" i="3" s="1"/>
  <c r="CA56" i="3" s="1"/>
  <c r="CA57" i="3" s="1"/>
  <c r="CA58" i="3" s="1"/>
  <c r="CA59" i="3" s="1"/>
  <c r="CA60" i="3" s="1"/>
  <c r="CA61" i="3" s="1"/>
  <c r="CA62" i="3" s="1"/>
  <c r="CA63" i="3" s="1"/>
  <c r="CA64" i="3" s="1"/>
  <c r="CA65" i="3" s="1"/>
  <c r="CA66" i="3" s="1"/>
  <c r="CA67" i="3" s="1"/>
  <c r="CA68" i="3" s="1"/>
  <c r="CA69" i="3" s="1"/>
  <c r="CA70" i="3" s="1"/>
  <c r="CA71" i="3" s="1"/>
  <c r="CA72" i="3" s="1"/>
  <c r="CA73" i="3" s="1"/>
  <c r="CA74" i="3" s="1"/>
  <c r="CA75" i="3" s="1"/>
  <c r="CA76" i="3" s="1"/>
  <c r="CA77" i="3" s="1"/>
  <c r="CA78" i="3" s="1"/>
  <c r="CA79" i="3" s="1"/>
  <c r="CA80" i="3" s="1"/>
  <c r="CA81" i="3" s="1"/>
  <c r="CA82" i="3" s="1"/>
  <c r="CA83" i="3" s="1"/>
  <c r="CA84" i="3" s="1"/>
  <c r="CA85" i="3" s="1"/>
  <c r="CA86" i="3" s="1"/>
  <c r="CA87" i="3" s="1"/>
  <c r="CA88" i="3" s="1"/>
  <c r="CA89" i="3" s="1"/>
  <c r="CA90" i="3" s="1"/>
  <c r="CA91" i="3" s="1"/>
  <c r="CA92" i="3" s="1"/>
  <c r="CA93" i="3" s="1"/>
  <c r="CA94" i="3" s="1"/>
  <c r="CA95" i="3" s="1"/>
  <c r="CA96" i="3" s="1"/>
  <c r="CA97" i="3" s="1"/>
  <c r="CA98" i="3" s="1"/>
  <c r="CA99" i="3" s="1"/>
  <c r="CA100" i="3" s="1"/>
  <c r="CA101" i="3" s="1"/>
  <c r="CA102" i="3" s="1"/>
  <c r="CA103" i="3" s="1"/>
  <c r="CA104" i="3" s="1"/>
  <c r="CA105" i="3" s="1"/>
  <c r="CA106" i="3" s="1"/>
  <c r="CA107" i="3" s="1"/>
  <c r="CA108" i="3" s="1"/>
  <c r="BJ10" i="3"/>
  <c r="BJ11" i="3" s="1"/>
  <c r="BJ12" i="3" s="1"/>
  <c r="BJ13" i="3" s="1"/>
  <c r="BJ14" i="3" s="1"/>
  <c r="BJ15" i="3" s="1"/>
  <c r="BJ16" i="3" s="1"/>
  <c r="BJ17" i="3" s="1"/>
  <c r="BJ18" i="3" s="1"/>
  <c r="BJ19" i="3" s="1"/>
  <c r="BJ20" i="3" s="1"/>
  <c r="BJ21" i="3" s="1"/>
  <c r="BJ22" i="3" s="1"/>
  <c r="BJ23" i="3" s="1"/>
  <c r="BJ24" i="3" s="1"/>
  <c r="BJ25" i="3" s="1"/>
  <c r="BJ26" i="3" s="1"/>
  <c r="BJ27" i="3" s="1"/>
  <c r="BJ28" i="3" s="1"/>
  <c r="BJ29" i="3" s="1"/>
  <c r="BJ30" i="3" s="1"/>
  <c r="BJ31" i="3" s="1"/>
  <c r="BJ32" i="3" s="1"/>
  <c r="BJ33" i="3" s="1"/>
  <c r="BJ34" i="3" s="1"/>
  <c r="BJ35" i="3" s="1"/>
  <c r="BJ36" i="3" s="1"/>
  <c r="BJ37" i="3" s="1"/>
  <c r="BJ38" i="3" s="1"/>
  <c r="BJ39" i="3" s="1"/>
  <c r="BJ40" i="3" s="1"/>
  <c r="BJ41" i="3" s="1"/>
  <c r="BJ42" i="3" s="1"/>
  <c r="BJ43" i="3" s="1"/>
  <c r="BJ44" i="3" s="1"/>
  <c r="BJ45" i="3" s="1"/>
  <c r="BJ46" i="3" s="1"/>
  <c r="BJ47" i="3" s="1"/>
  <c r="BJ48" i="3" s="1"/>
  <c r="BJ49" i="3" s="1"/>
  <c r="BJ50" i="3" s="1"/>
  <c r="BJ51" i="3" s="1"/>
  <c r="BJ52" i="3" s="1"/>
  <c r="BJ53" i="3" s="1"/>
  <c r="BJ54" i="3" s="1"/>
  <c r="BJ55" i="3" s="1"/>
  <c r="BJ56" i="3" s="1"/>
  <c r="BJ57" i="3" s="1"/>
  <c r="BJ58" i="3" s="1"/>
  <c r="BJ59" i="3" s="1"/>
  <c r="BJ60" i="3" s="1"/>
  <c r="BJ61" i="3" s="1"/>
  <c r="BJ62" i="3" s="1"/>
  <c r="BJ63" i="3" s="1"/>
  <c r="BJ64" i="3" s="1"/>
  <c r="BJ65" i="3" s="1"/>
  <c r="BJ66" i="3" s="1"/>
  <c r="BJ67" i="3" s="1"/>
  <c r="BJ68" i="3" s="1"/>
  <c r="BJ69" i="3" s="1"/>
  <c r="BJ70" i="3" s="1"/>
  <c r="BJ71" i="3" s="1"/>
  <c r="BJ72" i="3" s="1"/>
  <c r="BJ73" i="3" s="1"/>
  <c r="BJ74" i="3" s="1"/>
  <c r="BJ75" i="3" s="1"/>
  <c r="BJ76" i="3" s="1"/>
  <c r="BJ77" i="3" s="1"/>
  <c r="BJ78" i="3" s="1"/>
  <c r="BJ79" i="3" s="1"/>
  <c r="BJ80" i="3" s="1"/>
  <c r="BJ81" i="3" s="1"/>
  <c r="BJ82" i="3" s="1"/>
  <c r="BJ83" i="3" s="1"/>
  <c r="BJ84" i="3" s="1"/>
  <c r="BJ85" i="3" s="1"/>
  <c r="BJ86" i="3" s="1"/>
  <c r="BJ87" i="3" s="1"/>
  <c r="BJ88" i="3" s="1"/>
  <c r="BJ89" i="3" s="1"/>
  <c r="BJ90" i="3" s="1"/>
  <c r="BJ91" i="3" s="1"/>
  <c r="BJ92" i="3" s="1"/>
  <c r="BJ93" i="3" s="1"/>
  <c r="BJ94" i="3" s="1"/>
  <c r="BJ95" i="3" s="1"/>
  <c r="BJ96" i="3" s="1"/>
  <c r="BJ97" i="3" s="1"/>
  <c r="BJ98" i="3" s="1"/>
  <c r="BJ99" i="3" s="1"/>
  <c r="BJ100" i="3" s="1"/>
  <c r="BJ101" i="3" s="1"/>
  <c r="BJ102" i="3" s="1"/>
  <c r="BJ103" i="3" s="1"/>
  <c r="BJ104" i="3" s="1"/>
  <c r="BJ105" i="3" s="1"/>
  <c r="BJ106" i="3" s="1"/>
  <c r="BJ107" i="3" s="1"/>
  <c r="BJ108" i="3" s="1"/>
  <c r="AS10" i="3"/>
  <c r="AS11" i="3" s="1"/>
  <c r="AS12" i="3" s="1"/>
  <c r="AS13" i="3" s="1"/>
  <c r="AS14" i="3" s="1"/>
  <c r="AS15" i="3" s="1"/>
  <c r="AS16" i="3" s="1"/>
  <c r="AS17" i="3" s="1"/>
  <c r="AS18" i="3" s="1"/>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S105" i="3" s="1"/>
  <c r="AS106" i="3" s="1"/>
  <c r="AS107" i="3" s="1"/>
  <c r="AS108" i="3" s="1"/>
  <c r="AB10" i="3"/>
  <c r="AB11" i="3" s="1"/>
  <c r="AB12" i="3" s="1"/>
  <c r="AB13" i="3" s="1"/>
  <c r="AB14" i="3" s="1"/>
  <c r="AB15" i="3" s="1"/>
  <c r="AB16" i="3" s="1"/>
  <c r="AB17" i="3" s="1"/>
  <c r="AB18" i="3" s="1"/>
  <c r="AB19" i="3" s="1"/>
  <c r="AB20" i="3" s="1"/>
  <c r="AB21" i="3" s="1"/>
  <c r="AB22" i="3" s="1"/>
  <c r="AB23" i="3" s="1"/>
  <c r="AB24" i="3" s="1"/>
  <c r="AB25" i="3" s="1"/>
  <c r="AB26" i="3" s="1"/>
  <c r="AB27" i="3" s="1"/>
  <c r="AB28" i="3" s="1"/>
  <c r="AB29" i="3" s="1"/>
  <c r="AB30" i="3" s="1"/>
  <c r="AB31" i="3" s="1"/>
  <c r="AB32" i="3" s="1"/>
  <c r="AB33" i="3" s="1"/>
  <c r="AB34" i="3" s="1"/>
  <c r="AB35" i="3" s="1"/>
  <c r="AB36" i="3" s="1"/>
  <c r="AB37" i="3" s="1"/>
  <c r="AB38" i="3" s="1"/>
  <c r="AB39" i="3" s="1"/>
  <c r="AB40" i="3" s="1"/>
  <c r="AB41" i="3" s="1"/>
  <c r="AB42" i="3" s="1"/>
  <c r="AB43" i="3" s="1"/>
  <c r="AB44" i="3" s="1"/>
  <c r="AB45" i="3" s="1"/>
  <c r="AB46" i="3" s="1"/>
  <c r="AB47" i="3" s="1"/>
  <c r="AB48" i="3" s="1"/>
  <c r="AB49" i="3" s="1"/>
  <c r="AB50" i="3" s="1"/>
  <c r="AB51" i="3" s="1"/>
  <c r="AB52" i="3" s="1"/>
  <c r="AB53" i="3" s="1"/>
  <c r="AB54" i="3" s="1"/>
  <c r="AB55" i="3" s="1"/>
  <c r="AB56" i="3" s="1"/>
  <c r="AB57" i="3" s="1"/>
  <c r="AB58" i="3" s="1"/>
  <c r="AB59" i="3" s="1"/>
  <c r="AB60" i="3" s="1"/>
  <c r="AB61" i="3" s="1"/>
  <c r="AB62" i="3" s="1"/>
  <c r="AB63" i="3" s="1"/>
  <c r="AB64" i="3" s="1"/>
  <c r="AB65" i="3" s="1"/>
  <c r="AB66" i="3" s="1"/>
  <c r="AB67" i="3" s="1"/>
  <c r="AB68" i="3" s="1"/>
  <c r="AB69" i="3" s="1"/>
  <c r="AB70" i="3" s="1"/>
  <c r="AB71" i="3" s="1"/>
  <c r="AB72" i="3" s="1"/>
  <c r="AB73" i="3" s="1"/>
  <c r="AB74" i="3" s="1"/>
  <c r="AB75" i="3" s="1"/>
  <c r="AB76" i="3" s="1"/>
  <c r="AB77" i="3" s="1"/>
  <c r="AB78" i="3" s="1"/>
  <c r="AB79" i="3" s="1"/>
  <c r="AB80" i="3" s="1"/>
  <c r="AB81" i="3" s="1"/>
  <c r="AB82" i="3" s="1"/>
  <c r="AB83" i="3" s="1"/>
  <c r="AB84" i="3" s="1"/>
  <c r="AB85" i="3" s="1"/>
  <c r="AB86" i="3" s="1"/>
  <c r="AB87" i="3" s="1"/>
  <c r="AB88" i="3" s="1"/>
  <c r="AB89" i="3" s="1"/>
  <c r="AB90" i="3" s="1"/>
  <c r="AB91" i="3" s="1"/>
  <c r="AB92" i="3" s="1"/>
  <c r="AB93" i="3" s="1"/>
  <c r="AB94" i="3" s="1"/>
  <c r="AB95" i="3" s="1"/>
  <c r="AB96" i="3" s="1"/>
  <c r="AB97" i="3" s="1"/>
  <c r="AB98" i="3" s="1"/>
  <c r="AB99" i="3" s="1"/>
  <c r="AB100" i="3" s="1"/>
  <c r="AB101" i="3" s="1"/>
  <c r="AB102" i="3" s="1"/>
  <c r="AB103" i="3" s="1"/>
  <c r="AB104" i="3" s="1"/>
  <c r="AB105" i="3" s="1"/>
  <c r="AB106" i="3" s="1"/>
  <c r="AB107" i="3" s="1"/>
  <c r="AB108" i="3" s="1"/>
  <c r="M35" i="1"/>
  <c r="M28" i="14"/>
  <c r="N28" i="14"/>
  <c r="O28" i="14"/>
  <c r="P28" i="14"/>
  <c r="Q28" i="14"/>
  <c r="R28" i="14"/>
  <c r="S28" i="14"/>
  <c r="T28" i="14"/>
  <c r="U28" i="14"/>
  <c r="V28" i="14"/>
  <c r="W28" i="14"/>
  <c r="X28" i="14"/>
  <c r="Y28" i="14"/>
  <c r="Z28" i="14"/>
  <c r="AA28" i="14"/>
  <c r="L28" i="14"/>
  <c r="C13" i="14"/>
  <c r="G11" i="14"/>
  <c r="F11" i="14"/>
  <c r="E11" i="14"/>
  <c r="D11" i="14"/>
  <c r="G10" i="14"/>
  <c r="F10" i="14"/>
  <c r="E10" i="14"/>
  <c r="D10" i="14"/>
  <c r="G9" i="14"/>
  <c r="F9" i="14"/>
  <c r="E9" i="14"/>
  <c r="D9" i="14"/>
  <c r="B86" i="1"/>
  <c r="B85" i="1"/>
  <c r="L83" i="1" l="1"/>
  <c r="L37" i="1"/>
  <c r="M34" i="1" s="1"/>
  <c r="M37" i="1" s="1"/>
  <c r="M78" i="1"/>
  <c r="L78" i="1"/>
  <c r="M83" i="1"/>
  <c r="M59" i="1"/>
  <c r="M60" i="1" s="1"/>
  <c r="L59" i="1"/>
  <c r="L60" i="1" s="1"/>
  <c r="O9" i="26"/>
  <c r="F137" i="26"/>
  <c r="M47" i="1"/>
  <c r="M52" i="1" s="1"/>
  <c r="L47" i="1"/>
  <c r="L52" i="1" s="1"/>
  <c r="E137" i="26"/>
  <c r="B35" i="1"/>
  <c r="E37" i="23"/>
  <c r="E38" i="23" s="1"/>
  <c r="E29" i="23" s="1"/>
  <c r="E30" i="23" s="1"/>
  <c r="L42" i="1"/>
  <c r="L51" i="1" s="1"/>
  <c r="B76" i="1"/>
  <c r="D16" i="23"/>
  <c r="B23" i="23"/>
  <c r="L79" i="1"/>
  <c r="B34" i="1"/>
  <c r="B46" i="1"/>
  <c r="B26" i="1"/>
  <c r="AC7" i="3" s="1"/>
  <c r="C9" i="26" s="1"/>
  <c r="M9" i="26" s="1"/>
  <c r="G16" i="23"/>
  <c r="F23" i="23"/>
  <c r="B11" i="3"/>
  <c r="B12" i="26" s="1"/>
  <c r="F38" i="23"/>
  <c r="F29" i="23" s="1"/>
  <c r="B13" i="3"/>
  <c r="B14" i="26" s="1"/>
  <c r="K14" i="3"/>
  <c r="K15" i="3" s="1"/>
  <c r="G137" i="26"/>
  <c r="C261" i="2"/>
  <c r="C267" i="2" s="1"/>
  <c r="C273" i="2" s="1"/>
  <c r="C279" i="2" s="1"/>
  <c r="C285" i="2" s="1"/>
  <c r="C291" i="2" s="1"/>
  <c r="C297" i="2" s="1"/>
  <c r="C303" i="2" s="1"/>
  <c r="C309" i="2" s="1"/>
  <c r="C315" i="2" s="1"/>
  <c r="C321" i="2" s="1"/>
  <c r="C327" i="2" s="1"/>
  <c r="C333" i="2" s="1"/>
  <c r="C339" i="2" s="1"/>
  <c r="C345" i="2" s="1"/>
  <c r="C351" i="2" s="1"/>
  <c r="C357" i="2" s="1"/>
  <c r="C363" i="2" s="1"/>
  <c r="C369" i="2" s="1"/>
  <c r="C375" i="2" s="1"/>
  <c r="C381" i="2" s="1"/>
  <c r="C387" i="2" s="1"/>
  <c r="C393" i="2" s="1"/>
  <c r="C399" i="2" s="1"/>
  <c r="C405" i="2" s="1"/>
  <c r="C411" i="2" s="1"/>
  <c r="C417" i="2" s="1"/>
  <c r="C423" i="2" s="1"/>
  <c r="C429" i="2" s="1"/>
  <c r="C435" i="2" s="1"/>
  <c r="C441" i="2" s="1"/>
  <c r="C447" i="2" s="1"/>
  <c r="C453" i="2" s="1"/>
  <c r="C459" i="2" s="1"/>
  <c r="C465" i="2" s="1"/>
  <c r="C471" i="2" s="1"/>
  <c r="C477" i="2" s="1"/>
  <c r="C483" i="2" s="1"/>
  <c r="C489" i="2" s="1"/>
  <c r="C495" i="2" s="1"/>
  <c r="C501" i="2" s="1"/>
  <c r="C507" i="2" s="1"/>
  <c r="C513" i="2" s="1"/>
  <c r="C519" i="2" s="1"/>
  <c r="C525" i="2" s="1"/>
  <c r="C531" i="2" s="1"/>
  <c r="C537" i="2" s="1"/>
  <c r="C543" i="2" s="1"/>
  <c r="C549" i="2" s="1"/>
  <c r="C555" i="2" s="1"/>
  <c r="C561" i="2" s="1"/>
  <c r="C567" i="2" s="1"/>
  <c r="C573" i="2" s="1"/>
  <c r="C579" i="2" s="1"/>
  <c r="C585" i="2" s="1"/>
  <c r="C591" i="2" s="1"/>
  <c r="C597" i="2" s="1"/>
  <c r="C603" i="2" s="1"/>
  <c r="C609" i="2" s="1"/>
  <c r="C615" i="2" s="1"/>
  <c r="C621" i="2" s="1"/>
  <c r="C627" i="2" s="1"/>
  <c r="F39" i="23"/>
  <c r="F16" i="23"/>
  <c r="D37" i="23"/>
  <c r="D39" i="23" s="1"/>
  <c r="C336" i="2"/>
  <c r="C342" i="2" s="1"/>
  <c r="C348" i="2" s="1"/>
  <c r="C354" i="2" s="1"/>
  <c r="C360" i="2" s="1"/>
  <c r="C366" i="2" s="1"/>
  <c r="C372" i="2" s="1"/>
  <c r="C378" i="2" s="1"/>
  <c r="C384" i="2" s="1"/>
  <c r="C390" i="2" s="1"/>
  <c r="C396" i="2" s="1"/>
  <c r="C402" i="2" s="1"/>
  <c r="C408" i="2" s="1"/>
  <c r="C414" i="2" s="1"/>
  <c r="C420" i="2" s="1"/>
  <c r="C426" i="2" s="1"/>
  <c r="C432" i="2" s="1"/>
  <c r="C438" i="2" s="1"/>
  <c r="C444" i="2" s="1"/>
  <c r="C450" i="2" s="1"/>
  <c r="C456" i="2" s="1"/>
  <c r="C462" i="2" s="1"/>
  <c r="C468" i="2" s="1"/>
  <c r="C474" i="2" s="1"/>
  <c r="C480" i="2" s="1"/>
  <c r="B10" i="3"/>
  <c r="B11" i="26" s="1"/>
  <c r="B12" i="3"/>
  <c r="B13" i="26" s="1"/>
  <c r="E16" i="23"/>
  <c r="G37" i="23"/>
  <c r="G39" i="23" s="1"/>
  <c r="B9" i="3"/>
  <c r="B10" i="26" s="1"/>
  <c r="AB8" i="20"/>
  <c r="CS109" i="3"/>
  <c r="C8" i="27" s="1"/>
  <c r="L80" i="1" l="1"/>
  <c r="L81" i="1" s="1"/>
  <c r="L82" i="1" s="1"/>
  <c r="L86" i="1" s="1"/>
  <c r="L64" i="1"/>
  <c r="M41" i="1"/>
  <c r="M43" i="1" s="1"/>
  <c r="M79" i="1"/>
  <c r="M80" i="1" s="1"/>
  <c r="M81" i="1" s="1"/>
  <c r="M82" i="1" s="1"/>
  <c r="M86" i="1" s="1"/>
  <c r="M64" i="1"/>
  <c r="L53" i="1"/>
  <c r="L71" i="1" s="1"/>
  <c r="B14" i="3"/>
  <c r="B15" i="26" s="1"/>
  <c r="E39" i="23"/>
  <c r="F30" i="23"/>
  <c r="F33" i="23" s="1"/>
  <c r="D137" i="26"/>
  <c r="B15" i="3"/>
  <c r="B16" i="26" s="1"/>
  <c r="K16" i="3"/>
  <c r="D38" i="23"/>
  <c r="D29" i="23" s="1"/>
  <c r="D30" i="23" s="1"/>
  <c r="E32" i="23"/>
  <c r="E19" i="23" s="1"/>
  <c r="E33" i="23"/>
  <c r="C486" i="2"/>
  <c r="G38" i="23"/>
  <c r="G29" i="23" s="1"/>
  <c r="G30" i="23" s="1"/>
  <c r="M42" i="1" l="1"/>
  <c r="M51" i="1" s="1"/>
  <c r="M53" i="1" s="1"/>
  <c r="M27" i="1" s="1"/>
  <c r="AU8" i="3" s="1"/>
  <c r="L27" i="1"/>
  <c r="AT8" i="3" s="1"/>
  <c r="F32" i="23"/>
  <c r="F19" i="23" s="1"/>
  <c r="F20" i="23" s="1"/>
  <c r="L54" i="1"/>
  <c r="K17" i="3"/>
  <c r="B16" i="3"/>
  <c r="B17" i="26" s="1"/>
  <c r="G32" i="23"/>
  <c r="G19" i="23" s="1"/>
  <c r="G33" i="23"/>
  <c r="C492" i="2"/>
  <c r="E20" i="23"/>
  <c r="E12" i="2"/>
  <c r="D32" i="23"/>
  <c r="D19" i="23" s="1"/>
  <c r="D33" i="23"/>
  <c r="L74" i="1"/>
  <c r="L72" i="1"/>
  <c r="L73" i="1" s="1"/>
  <c r="L85" i="1" s="1"/>
  <c r="L87" i="1" s="1"/>
  <c r="M54" i="1" l="1"/>
  <c r="M71" i="1"/>
  <c r="M72" i="1" s="1"/>
  <c r="M73" i="1" s="1"/>
  <c r="M85" i="1" s="1"/>
  <c r="M87" i="1" s="1"/>
  <c r="F12" i="2"/>
  <c r="F12" i="14" s="1"/>
  <c r="K18" i="3"/>
  <c r="B17" i="3"/>
  <c r="B18" i="26" s="1"/>
  <c r="D12" i="2"/>
  <c r="D20" i="23"/>
  <c r="C498" i="2"/>
  <c r="G12" i="2"/>
  <c r="G20" i="23"/>
  <c r="L29" i="1"/>
  <c r="CB8" i="3" s="1"/>
  <c r="L88" i="1"/>
  <c r="E12" i="1"/>
  <c r="M62" i="1" s="1"/>
  <c r="E12" i="14"/>
  <c r="F12" i="1" l="1"/>
  <c r="M74" i="1"/>
  <c r="M88" i="1"/>
  <c r="M29" i="1"/>
  <c r="CC8" i="3" s="1"/>
  <c r="C9" i="27"/>
  <c r="K19" i="3"/>
  <c r="B18" i="3"/>
  <c r="B19" i="26" s="1"/>
  <c r="M65" i="1"/>
  <c r="M66" i="1"/>
  <c r="G12" i="14"/>
  <c r="G12" i="1"/>
  <c r="C504" i="2"/>
  <c r="D12" i="1"/>
  <c r="L62" i="1" s="1"/>
  <c r="D12" i="14"/>
  <c r="K20" i="3" l="1"/>
  <c r="B19" i="3"/>
  <c r="B20" i="26" s="1"/>
  <c r="L66" i="1"/>
  <c r="L65" i="1"/>
  <c r="C510" i="2"/>
  <c r="M67" i="1"/>
  <c r="M28" i="1"/>
  <c r="K21" i="3" l="1"/>
  <c r="B20" i="3"/>
  <c r="B21" i="26" s="1"/>
  <c r="BL8" i="3"/>
  <c r="M30" i="1"/>
  <c r="C516" i="2"/>
  <c r="L28" i="1"/>
  <c r="L67" i="1"/>
  <c r="K22" i="3" l="1"/>
  <c r="B21" i="3"/>
  <c r="B22" i="26" s="1"/>
  <c r="C522" i="2"/>
  <c r="M31" i="1"/>
  <c r="M8" i="3"/>
  <c r="BK8" i="3"/>
  <c r="L30" i="1"/>
  <c r="K23" i="3" l="1"/>
  <c r="B22" i="3"/>
  <c r="B23" i="26" s="1"/>
  <c r="L31" i="1"/>
  <c r="L8" i="3"/>
  <c r="C528" i="2"/>
  <c r="K24" i="3" l="1"/>
  <c r="B23" i="3"/>
  <c r="B24" i="26" s="1"/>
  <c r="C534" i="2"/>
  <c r="K25" i="3" l="1"/>
  <c r="B24" i="3"/>
  <c r="B25" i="26" s="1"/>
  <c r="C540" i="2"/>
  <c r="K26" i="3" l="1"/>
  <c r="B25" i="3"/>
  <c r="B26" i="26" s="1"/>
  <c r="C546" i="2"/>
  <c r="K27" i="3" l="1"/>
  <c r="B26" i="3"/>
  <c r="B27" i="26" s="1"/>
  <c r="C552" i="2"/>
  <c r="K28" i="3" l="1"/>
  <c r="B27" i="3"/>
  <c r="B28" i="26" s="1"/>
  <c r="C558" i="2"/>
  <c r="K29" i="3" l="1"/>
  <c r="B28" i="3"/>
  <c r="B29" i="26" s="1"/>
  <c r="C564" i="2"/>
  <c r="K30" i="3" l="1"/>
  <c r="B29" i="3"/>
  <c r="B30" i="26" s="1"/>
  <c r="C570" i="2"/>
  <c r="C576" i="2" s="1"/>
  <c r="K31" i="3" l="1"/>
  <c r="B30" i="3"/>
  <c r="B31" i="26" s="1"/>
  <c r="C582" i="2"/>
  <c r="K32" i="3" l="1"/>
  <c r="B31" i="3"/>
  <c r="B32" i="26" s="1"/>
  <c r="C588" i="2"/>
  <c r="K33" i="3" l="1"/>
  <c r="B32" i="3"/>
  <c r="B33" i="26" s="1"/>
  <c r="C594" i="2"/>
  <c r="K34" i="3" l="1"/>
  <c r="B33" i="3"/>
  <c r="B34" i="26" s="1"/>
  <c r="C600" i="2"/>
  <c r="C606" i="2" s="1"/>
  <c r="C612" i="2" s="1"/>
  <c r="K35" i="3" l="1"/>
  <c r="B34" i="3"/>
  <c r="B35" i="26" s="1"/>
  <c r="C618" i="2"/>
  <c r="C624" i="2" s="1"/>
  <c r="C630" i="2" s="1"/>
  <c r="K36" i="3" l="1"/>
  <c r="B35" i="3"/>
  <c r="B36" i="26" s="1"/>
  <c r="M28" i="2"/>
  <c r="M21" i="1" s="1"/>
  <c r="O57" i="1" s="1"/>
  <c r="O25" i="2"/>
  <c r="O18" i="1" s="1"/>
  <c r="U28" i="2"/>
  <c r="U21" i="1" s="1"/>
  <c r="W57" i="1" s="1"/>
  <c r="M29" i="2"/>
  <c r="M22" i="1" s="1"/>
  <c r="O58" i="1" s="1"/>
  <c r="Y26" i="2"/>
  <c r="Y19" i="1" s="1"/>
  <c r="AA77" i="1" s="1"/>
  <c r="L27" i="2"/>
  <c r="L20" i="1" s="1"/>
  <c r="N36" i="1" s="1"/>
  <c r="N46" i="1" s="1"/>
  <c r="M27" i="2"/>
  <c r="M20" i="1" s="1"/>
  <c r="O36" i="1" s="1"/>
  <c r="O46" i="1" s="1"/>
  <c r="S27" i="2"/>
  <c r="S20" i="1" s="1"/>
  <c r="U36" i="1" s="1"/>
  <c r="U46" i="1" s="1"/>
  <c r="R28" i="2"/>
  <c r="R21" i="1" s="1"/>
  <c r="T57" i="1" s="1"/>
  <c r="W24" i="2"/>
  <c r="M25" i="2"/>
  <c r="M18" i="1" s="1"/>
  <c r="S26" i="2"/>
  <c r="S19" i="1" s="1"/>
  <c r="U77" i="1" s="1"/>
  <c r="X26" i="2"/>
  <c r="X19" i="1" s="1"/>
  <c r="Z77" i="1" s="1"/>
  <c r="S29" i="2"/>
  <c r="S22" i="1" s="1"/>
  <c r="U58" i="1" s="1"/>
  <c r="R27" i="2"/>
  <c r="R20" i="1" s="1"/>
  <c r="T36" i="1" s="1"/>
  <c r="T46" i="1" s="1"/>
  <c r="L25" i="2"/>
  <c r="L18" i="1" s="1"/>
  <c r="M24" i="2"/>
  <c r="U26" i="2"/>
  <c r="U19" i="1" s="1"/>
  <c r="W77" i="1" s="1"/>
  <c r="M26" i="2"/>
  <c r="M19" i="1" s="1"/>
  <c r="O77" i="1" s="1"/>
  <c r="T25" i="2"/>
  <c r="T18" i="1" s="1"/>
  <c r="N27" i="2"/>
  <c r="N20" i="1" s="1"/>
  <c r="P36" i="1" s="1"/>
  <c r="P46" i="1" s="1"/>
  <c r="O24" i="2"/>
  <c r="X27" i="2"/>
  <c r="X20" i="1" s="1"/>
  <c r="Z36" i="1" s="1"/>
  <c r="Z46" i="1" s="1"/>
  <c r="AA29" i="2"/>
  <c r="AA22" i="1" s="1"/>
  <c r="Q24" i="2"/>
  <c r="Z26" i="2"/>
  <c r="Z19" i="1" s="1"/>
  <c r="W29" i="2"/>
  <c r="W22" i="1" s="1"/>
  <c r="Y58" i="1" s="1"/>
  <c r="V27" i="2"/>
  <c r="V20" i="1" s="1"/>
  <c r="X36" i="1" s="1"/>
  <c r="X46" i="1" s="1"/>
  <c r="P24" i="2"/>
  <c r="U24" i="2"/>
  <c r="W27" i="2"/>
  <c r="W20" i="1" s="1"/>
  <c r="Y36" i="1" s="1"/>
  <c r="Y46" i="1" s="1"/>
  <c r="R26" i="2"/>
  <c r="R19" i="1" s="1"/>
  <c r="T77" i="1" s="1"/>
  <c r="N25" i="2"/>
  <c r="N18" i="1" s="1"/>
  <c r="Z28" i="2"/>
  <c r="Z21" i="1" s="1"/>
  <c r="AA28" i="2"/>
  <c r="AA21" i="1" s="1"/>
  <c r="N29" i="2"/>
  <c r="N22" i="1" s="1"/>
  <c r="P58" i="1" s="1"/>
  <c r="Q27" i="2"/>
  <c r="Q20" i="1" s="1"/>
  <c r="S36" i="1" s="1"/>
  <c r="S46" i="1" s="1"/>
  <c r="L28" i="2"/>
  <c r="L21" i="1" s="1"/>
  <c r="N57" i="1" s="1"/>
  <c r="V24" i="2"/>
  <c r="X29" i="2"/>
  <c r="X22" i="1" s="1"/>
  <c r="Z58" i="1" s="1"/>
  <c r="V25" i="2"/>
  <c r="V18" i="1" s="1"/>
  <c r="T26" i="2"/>
  <c r="T19" i="1" s="1"/>
  <c r="V77" i="1" s="1"/>
  <c r="Z27" i="2"/>
  <c r="Z20" i="1" s="1"/>
  <c r="L29" i="2"/>
  <c r="L22" i="1" s="1"/>
  <c r="N58" i="1" s="1"/>
  <c r="X28" i="2"/>
  <c r="X21" i="1" s="1"/>
  <c r="Z57" i="1" s="1"/>
  <c r="Q29" i="2"/>
  <c r="Q22" i="1" s="1"/>
  <c r="S58" i="1" s="1"/>
  <c r="O29" i="2"/>
  <c r="O22" i="1" s="1"/>
  <c r="Q58" i="1" s="1"/>
  <c r="Y25" i="2"/>
  <c r="Y18" i="1" s="1"/>
  <c r="Z29" i="2"/>
  <c r="Z22" i="1" s="1"/>
  <c r="V28" i="2"/>
  <c r="V21" i="1" s="1"/>
  <c r="X57" i="1" s="1"/>
  <c r="R29" i="2"/>
  <c r="R22" i="1" s="1"/>
  <c r="T58" i="1" s="1"/>
  <c r="R24" i="2"/>
  <c r="V26" i="2"/>
  <c r="V19" i="1" s="1"/>
  <c r="X77" i="1" s="1"/>
  <c r="Y28" i="2"/>
  <c r="Y21" i="1" s="1"/>
  <c r="AA57" i="1" s="1"/>
  <c r="X25" i="2"/>
  <c r="X18" i="1" s="1"/>
  <c r="P26" i="2"/>
  <c r="P19" i="1" s="1"/>
  <c r="R77" i="1" s="1"/>
  <c r="Q28" i="2"/>
  <c r="Q21" i="1" s="1"/>
  <c r="S57" i="1" s="1"/>
  <c r="S24" i="2"/>
  <c r="W25" i="2"/>
  <c r="W18" i="1" s="1"/>
  <c r="P27" i="2"/>
  <c r="P20" i="1" s="1"/>
  <c r="R36" i="1" s="1"/>
  <c r="R46" i="1" s="1"/>
  <c r="AA24" i="2"/>
  <c r="AA25" i="2"/>
  <c r="AA18" i="1" s="1"/>
  <c r="S28" i="2"/>
  <c r="S21" i="1" s="1"/>
  <c r="U57" i="1" s="1"/>
  <c r="U25" i="2"/>
  <c r="U18" i="1" s="1"/>
  <c r="Z25" i="2"/>
  <c r="Z18" i="1" s="1"/>
  <c r="T27" i="2"/>
  <c r="T20" i="1" s="1"/>
  <c r="V36" i="1" s="1"/>
  <c r="V46" i="1" s="1"/>
  <c r="Q25" i="2"/>
  <c r="Q18" i="1" s="1"/>
  <c r="U29" i="2"/>
  <c r="U22" i="1" s="1"/>
  <c r="W58" i="1" s="1"/>
  <c r="L24" i="2"/>
  <c r="R25" i="2"/>
  <c r="R18" i="1" s="1"/>
  <c r="Y29" i="2"/>
  <c r="Y22" i="1" s="1"/>
  <c r="AA58" i="1" s="1"/>
  <c r="P25" i="2"/>
  <c r="P18" i="1" s="1"/>
  <c r="N26" i="2"/>
  <c r="N19" i="1" s="1"/>
  <c r="P77" i="1" s="1"/>
  <c r="W28" i="2"/>
  <c r="W21" i="1" s="1"/>
  <c r="Y57" i="1" s="1"/>
  <c r="AA27" i="2"/>
  <c r="AA20" i="1" s="1"/>
  <c r="Y27" i="2"/>
  <c r="Y20" i="1" s="1"/>
  <c r="AA36" i="1" s="1"/>
  <c r="AA46" i="1" s="1"/>
  <c r="T29" i="2"/>
  <c r="T22" i="1" s="1"/>
  <c r="V58" i="1" s="1"/>
  <c r="AA26" i="2"/>
  <c r="AA19" i="1" s="1"/>
  <c r="Q26" i="2"/>
  <c r="Q19" i="1" s="1"/>
  <c r="S77" i="1" s="1"/>
  <c r="V29" i="2"/>
  <c r="V22" i="1" s="1"/>
  <c r="X58" i="1" s="1"/>
  <c r="O28" i="2"/>
  <c r="O21" i="1" s="1"/>
  <c r="Q57" i="1" s="1"/>
  <c r="O26" i="2"/>
  <c r="O19" i="1" s="1"/>
  <c r="Q77" i="1" s="1"/>
  <c r="W26" i="2"/>
  <c r="W19" i="1" s="1"/>
  <c r="Y77" i="1" s="1"/>
  <c r="N28" i="2"/>
  <c r="N21" i="1" s="1"/>
  <c r="P57" i="1" s="1"/>
  <c r="P59" i="1" s="1"/>
  <c r="O27" i="2"/>
  <c r="O20" i="1" s="1"/>
  <c r="Q36" i="1" s="1"/>
  <c r="Q46" i="1" s="1"/>
  <c r="Z24" i="2"/>
  <c r="P29" i="2"/>
  <c r="P22" i="1" s="1"/>
  <c r="R58" i="1" s="1"/>
  <c r="X24" i="2"/>
  <c r="S25" i="2"/>
  <c r="S18" i="1" s="1"/>
  <c r="T24" i="2"/>
  <c r="U27" i="2"/>
  <c r="U20" i="1" s="1"/>
  <c r="W36" i="1" s="1"/>
  <c r="W46" i="1" s="1"/>
  <c r="N24" i="2"/>
  <c r="Y24" i="2"/>
  <c r="P28" i="2"/>
  <c r="P21" i="1" s="1"/>
  <c r="R57" i="1" s="1"/>
  <c r="L26" i="2"/>
  <c r="L19" i="1" s="1"/>
  <c r="N77" i="1" s="1"/>
  <c r="T28" i="2"/>
  <c r="T21" i="1" s="1"/>
  <c r="V57" i="1" s="1"/>
  <c r="Y59" i="1" l="1"/>
  <c r="Y64" i="1" s="1"/>
  <c r="Q59" i="1"/>
  <c r="Q60" i="1" s="1"/>
  <c r="U59" i="1"/>
  <c r="U60" i="1" s="1"/>
  <c r="O59" i="1"/>
  <c r="O60" i="1" s="1"/>
  <c r="Z59" i="1"/>
  <c r="Z60" i="1" s="1"/>
  <c r="R59" i="1"/>
  <c r="R64" i="1" s="1"/>
  <c r="AA59" i="1"/>
  <c r="AA64" i="1" s="1"/>
  <c r="N59" i="1"/>
  <c r="N64" i="1" s="1"/>
  <c r="V59" i="1"/>
  <c r="V64" i="1" s="1"/>
  <c r="S59" i="1"/>
  <c r="S64" i="1" s="1"/>
  <c r="T59" i="1"/>
  <c r="T64" i="1" s="1"/>
  <c r="K37" i="3"/>
  <c r="B36" i="3"/>
  <c r="Y17" i="1"/>
  <c r="Y23" i="1" s="1"/>
  <c r="Y30" i="2"/>
  <c r="L30" i="2"/>
  <c r="L17" i="1"/>
  <c r="P76" i="1"/>
  <c r="P61" i="1"/>
  <c r="P26" i="1"/>
  <c r="P35" i="1"/>
  <c r="P47" i="1"/>
  <c r="P52" i="1" s="1"/>
  <c r="P48" i="1"/>
  <c r="Q47" i="1"/>
  <c r="Q52" i="1" s="1"/>
  <c r="Q48" i="1"/>
  <c r="AA17" i="1"/>
  <c r="AA23" i="1" s="1"/>
  <c r="AA30" i="2"/>
  <c r="X76" i="1"/>
  <c r="X35" i="1"/>
  <c r="X26" i="1"/>
  <c r="X61" i="1"/>
  <c r="Q17" i="1"/>
  <c r="Q23" i="1" s="1"/>
  <c r="Q30" i="2"/>
  <c r="M17" i="1"/>
  <c r="M23" i="1" s="1"/>
  <c r="M30" i="2"/>
  <c r="N17" i="1"/>
  <c r="N23" i="1" s="1"/>
  <c r="N30" i="2"/>
  <c r="X17" i="1"/>
  <c r="X23" i="1" s="1"/>
  <c r="X30" i="2"/>
  <c r="P64" i="1"/>
  <c r="P60" i="1"/>
  <c r="AA47" i="1"/>
  <c r="AA52" i="1" s="1"/>
  <c r="AA48" i="1"/>
  <c r="R26" i="1"/>
  <c r="R35" i="1"/>
  <c r="R76" i="1"/>
  <c r="R61" i="1"/>
  <c r="W61" i="1"/>
  <c r="W35" i="1"/>
  <c r="W76" i="1"/>
  <c r="W26" i="1"/>
  <c r="R47" i="1"/>
  <c r="R52" i="1" s="1"/>
  <c r="R48" i="1"/>
  <c r="R17" i="1"/>
  <c r="R23" i="1" s="1"/>
  <c r="R30" i="2"/>
  <c r="AA61" i="1"/>
  <c r="AA26" i="1"/>
  <c r="AA76" i="1"/>
  <c r="AA35" i="1"/>
  <c r="X48" i="1"/>
  <c r="X47" i="1"/>
  <c r="X52" i="1" s="1"/>
  <c r="V35" i="1"/>
  <c r="V76" i="1"/>
  <c r="V61" i="1"/>
  <c r="V26" i="1"/>
  <c r="N26" i="1"/>
  <c r="N35" i="1"/>
  <c r="N61" i="1"/>
  <c r="N76" i="1"/>
  <c r="U47" i="1"/>
  <c r="U52" i="1" s="1"/>
  <c r="U48" i="1"/>
  <c r="U76" i="1"/>
  <c r="U35" i="1"/>
  <c r="U61" i="1"/>
  <c r="U26" i="1"/>
  <c r="S47" i="1"/>
  <c r="S52" i="1" s="1"/>
  <c r="S48" i="1"/>
  <c r="P17" i="1"/>
  <c r="P23" i="1" s="1"/>
  <c r="P30" i="2"/>
  <c r="W47" i="1"/>
  <c r="W52" i="1" s="1"/>
  <c r="W48" i="1"/>
  <c r="S35" i="1"/>
  <c r="S26" i="1"/>
  <c r="S61" i="1"/>
  <c r="S76" i="1"/>
  <c r="Y26" i="1"/>
  <c r="Y76" i="1"/>
  <c r="Y35" i="1"/>
  <c r="Y61" i="1"/>
  <c r="Z35" i="1"/>
  <c r="Z26" i="1"/>
  <c r="Z76" i="1"/>
  <c r="Z61" i="1"/>
  <c r="V17" i="1"/>
  <c r="V23" i="1" s="1"/>
  <c r="V30" i="2"/>
  <c r="Y48" i="1"/>
  <c r="Y47" i="1"/>
  <c r="Y52" i="1" s="1"/>
  <c r="Z47" i="1"/>
  <c r="Z52" i="1" s="1"/>
  <c r="Z48" i="1"/>
  <c r="T47" i="1"/>
  <c r="T52" i="1" s="1"/>
  <c r="T48" i="1"/>
  <c r="O61" i="1"/>
  <c r="O35" i="1"/>
  <c r="O76" i="1"/>
  <c r="O26" i="1"/>
  <c r="O47" i="1"/>
  <c r="O52" i="1" s="1"/>
  <c r="O48" i="1"/>
  <c r="W59" i="1"/>
  <c r="T17" i="1"/>
  <c r="T23" i="1" s="1"/>
  <c r="T30" i="2"/>
  <c r="Z17" i="1"/>
  <c r="Z23" i="1" s="1"/>
  <c r="Z30" i="2"/>
  <c r="Y60" i="1"/>
  <c r="T76" i="1"/>
  <c r="T61" i="1"/>
  <c r="T35" i="1"/>
  <c r="T26" i="1"/>
  <c r="V47" i="1"/>
  <c r="V52" i="1" s="1"/>
  <c r="V48" i="1"/>
  <c r="S17" i="1"/>
  <c r="S23" i="1" s="1"/>
  <c r="S30" i="2"/>
  <c r="X59" i="1"/>
  <c r="U17" i="1"/>
  <c r="U23" i="1" s="1"/>
  <c r="U30" i="2"/>
  <c r="O30" i="2"/>
  <c r="O17" i="1"/>
  <c r="O23" i="1" s="1"/>
  <c r="W17" i="1"/>
  <c r="W23" i="1" s="1"/>
  <c r="W30" i="2"/>
  <c r="N47" i="1"/>
  <c r="N52" i="1" s="1"/>
  <c r="N48" i="1"/>
  <c r="Q26" i="1"/>
  <c r="Q35" i="1"/>
  <c r="Q76" i="1"/>
  <c r="Q61" i="1"/>
  <c r="C7" i="27" l="1"/>
  <c r="R60" i="1"/>
  <c r="Q64" i="1"/>
  <c r="N60" i="1"/>
  <c r="AA60" i="1"/>
  <c r="U64" i="1"/>
  <c r="T60" i="1"/>
  <c r="V60" i="1"/>
  <c r="Z64" i="1"/>
  <c r="S60" i="1"/>
  <c r="O64" i="1"/>
  <c r="K38" i="3"/>
  <c r="B37" i="3"/>
  <c r="B38" i="26" s="1"/>
  <c r="B37" i="26"/>
  <c r="AH8" i="3"/>
  <c r="X64" i="1"/>
  <c r="X60" i="1"/>
  <c r="AK8" i="3"/>
  <c r="AQ8" i="3"/>
  <c r="Y83" i="1"/>
  <c r="Y78" i="1"/>
  <c r="N62" i="1"/>
  <c r="N63" i="1"/>
  <c r="V62" i="1"/>
  <c r="V63" i="1"/>
  <c r="AA63" i="1"/>
  <c r="AA62" i="1"/>
  <c r="W62" i="1"/>
  <c r="W65" i="1" s="1"/>
  <c r="W63" i="1"/>
  <c r="AI8" i="3"/>
  <c r="AO8" i="3"/>
  <c r="AG8" i="3"/>
  <c r="Q62" i="1"/>
  <c r="Q63" i="1"/>
  <c r="O63" i="1"/>
  <c r="O62" i="1"/>
  <c r="AP8" i="3"/>
  <c r="S78" i="1"/>
  <c r="S83" i="1"/>
  <c r="U78" i="1"/>
  <c r="U83" i="1"/>
  <c r="V83" i="1"/>
  <c r="V78" i="1"/>
  <c r="AN8" i="3"/>
  <c r="R62" i="1"/>
  <c r="R63" i="1"/>
  <c r="P63" i="1"/>
  <c r="P62" i="1"/>
  <c r="N34" i="1"/>
  <c r="L23" i="1"/>
  <c r="Q78" i="1"/>
  <c r="Q83" i="1"/>
  <c r="T62" i="1"/>
  <c r="T63" i="1"/>
  <c r="AF8" i="3"/>
  <c r="Z62" i="1"/>
  <c r="Z63" i="1"/>
  <c r="Y62" i="1"/>
  <c r="Y63" i="1"/>
  <c r="S62" i="1"/>
  <c r="S63" i="1"/>
  <c r="AL8" i="3"/>
  <c r="AE8" i="3"/>
  <c r="AA78" i="1"/>
  <c r="AA83" i="1"/>
  <c r="W78" i="1"/>
  <c r="W83" i="1"/>
  <c r="R78" i="1"/>
  <c r="R83" i="1"/>
  <c r="X83" i="1"/>
  <c r="X78" i="1"/>
  <c r="P83" i="1"/>
  <c r="P78" i="1"/>
  <c r="T83" i="1"/>
  <c r="T78" i="1"/>
  <c r="W64" i="1"/>
  <c r="W60" i="1"/>
  <c r="O78" i="1"/>
  <c r="O83" i="1"/>
  <c r="Z78" i="1"/>
  <c r="Z83" i="1"/>
  <c r="AJ8" i="3"/>
  <c r="U62" i="1"/>
  <c r="U63" i="1"/>
  <c r="N83" i="1"/>
  <c r="N78" i="1"/>
  <c r="AM8" i="3"/>
  <c r="AR8" i="3"/>
  <c r="X62" i="1"/>
  <c r="X65" i="1" s="1"/>
  <c r="X63" i="1"/>
  <c r="W66" i="1" l="1"/>
  <c r="W67" i="1" s="1"/>
  <c r="K39" i="3"/>
  <c r="B38" i="3"/>
  <c r="U65" i="1"/>
  <c r="U66" i="1"/>
  <c r="Y65" i="1"/>
  <c r="Y66" i="1"/>
  <c r="O65" i="1"/>
  <c r="O66" i="1"/>
  <c r="N65" i="1"/>
  <c r="N66" i="1"/>
  <c r="T65" i="1"/>
  <c r="T66" i="1"/>
  <c r="R65" i="1"/>
  <c r="R66" i="1"/>
  <c r="Q65" i="1"/>
  <c r="Q66" i="1"/>
  <c r="S65" i="1"/>
  <c r="S66" i="1"/>
  <c r="Z65" i="1"/>
  <c r="Z66" i="1"/>
  <c r="N41" i="1"/>
  <c r="N79" i="1"/>
  <c r="N80" i="1" s="1"/>
  <c r="N81" i="1" s="1"/>
  <c r="N82" i="1" s="1"/>
  <c r="N86" i="1" s="1"/>
  <c r="N37" i="1"/>
  <c r="O34" i="1" s="1"/>
  <c r="V65" i="1"/>
  <c r="V66" i="1"/>
  <c r="P65" i="1"/>
  <c r="P66" i="1"/>
  <c r="AA65" i="1"/>
  <c r="AA66" i="1"/>
  <c r="X66" i="1"/>
  <c r="W28" i="1" l="1"/>
  <c r="BV8" i="3" s="1"/>
  <c r="K40" i="3"/>
  <c r="B39" i="3"/>
  <c r="B40" i="26" s="1"/>
  <c r="B39" i="26"/>
  <c r="O37" i="1"/>
  <c r="P34" i="1" s="1"/>
  <c r="O79" i="1"/>
  <c r="O80" i="1" s="1"/>
  <c r="O81" i="1" s="1"/>
  <c r="O82" i="1" s="1"/>
  <c r="O86" i="1" s="1"/>
  <c r="O41" i="1"/>
  <c r="O28" i="1"/>
  <c r="BN8" i="3" s="1"/>
  <c r="O67" i="1"/>
  <c r="Z28" i="1"/>
  <c r="BY8" i="3" s="1"/>
  <c r="Z67" i="1"/>
  <c r="Q28" i="1"/>
  <c r="BP8" i="3" s="1"/>
  <c r="Q67" i="1"/>
  <c r="X67" i="1"/>
  <c r="X28" i="1"/>
  <c r="BW8" i="3" s="1"/>
  <c r="N42" i="1"/>
  <c r="N51" i="1" s="1"/>
  <c r="N53" i="1" s="1"/>
  <c r="N43" i="1"/>
  <c r="P28" i="1"/>
  <c r="BO8" i="3" s="1"/>
  <c r="P67" i="1"/>
  <c r="T28" i="1"/>
  <c r="BS8" i="3" s="1"/>
  <c r="T67" i="1"/>
  <c r="AA67" i="1"/>
  <c r="AA28" i="1"/>
  <c r="BZ8" i="3" s="1"/>
  <c r="V28" i="1"/>
  <c r="BU8" i="3" s="1"/>
  <c r="V67" i="1"/>
  <c r="S28" i="1"/>
  <c r="BR8" i="3" s="1"/>
  <c r="S67" i="1"/>
  <c r="R28" i="1"/>
  <c r="BQ8" i="3" s="1"/>
  <c r="R67" i="1"/>
  <c r="N28" i="1"/>
  <c r="BM8" i="3" s="1"/>
  <c r="N67" i="1"/>
  <c r="U67" i="1"/>
  <c r="U28" i="1"/>
  <c r="BT8" i="3" s="1"/>
  <c r="Y67" i="1"/>
  <c r="Y28" i="1"/>
  <c r="BX8" i="3" s="1"/>
  <c r="K41" i="3" l="1"/>
  <c r="B40" i="3"/>
  <c r="N27" i="1"/>
  <c r="N71" i="1"/>
  <c r="N54" i="1"/>
  <c r="O42" i="1"/>
  <c r="O51" i="1" s="1"/>
  <c r="O53" i="1" s="1"/>
  <c r="O43" i="1"/>
  <c r="P37" i="1"/>
  <c r="Q34" i="1" s="1"/>
  <c r="P79" i="1"/>
  <c r="P80" i="1" s="1"/>
  <c r="P81" i="1" s="1"/>
  <c r="P82" i="1" s="1"/>
  <c r="P86" i="1" s="1"/>
  <c r="P41" i="1"/>
  <c r="K42" i="3" l="1"/>
  <c r="B41" i="3"/>
  <c r="B41" i="26"/>
  <c r="AV8" i="3"/>
  <c r="P43" i="1"/>
  <c r="P42" i="1"/>
  <c r="P51" i="1" s="1"/>
  <c r="P53" i="1" s="1"/>
  <c r="Q79" i="1"/>
  <c r="Q80" i="1" s="1"/>
  <c r="Q81" i="1" s="1"/>
  <c r="Q82" i="1" s="1"/>
  <c r="Q86" i="1" s="1"/>
  <c r="Q41" i="1"/>
  <c r="Q37" i="1"/>
  <c r="R34" i="1" s="1"/>
  <c r="O71" i="1"/>
  <c r="O54" i="1"/>
  <c r="O27" i="1"/>
  <c r="N72" i="1"/>
  <c r="N73" i="1" s="1"/>
  <c r="N85" i="1" s="1"/>
  <c r="N87" i="1" s="1"/>
  <c r="N74" i="1"/>
  <c r="B42" i="26" l="1"/>
  <c r="K43" i="3"/>
  <c r="B42" i="3"/>
  <c r="P71" i="1"/>
  <c r="P54" i="1"/>
  <c r="P27" i="1"/>
  <c r="O72" i="1"/>
  <c r="O73" i="1" s="1"/>
  <c r="O85" i="1" s="1"/>
  <c r="O87" i="1" s="1"/>
  <c r="O74" i="1"/>
  <c r="N29" i="1"/>
  <c r="N88" i="1"/>
  <c r="R41" i="1"/>
  <c r="R79" i="1"/>
  <c r="R80" i="1" s="1"/>
  <c r="R81" i="1" s="1"/>
  <c r="R82" i="1" s="1"/>
  <c r="R86" i="1" s="1"/>
  <c r="R37" i="1"/>
  <c r="S34" i="1" s="1"/>
  <c r="AW8" i="3"/>
  <c r="Q42" i="1"/>
  <c r="Q51" i="1" s="1"/>
  <c r="Q53" i="1" s="1"/>
  <c r="Q43" i="1"/>
  <c r="K44" i="3" l="1"/>
  <c r="B43" i="3"/>
  <c r="B43" i="26"/>
  <c r="O29" i="1"/>
  <c r="O88" i="1"/>
  <c r="R43" i="1"/>
  <c r="R42" i="1"/>
  <c r="R51" i="1" s="1"/>
  <c r="R53" i="1" s="1"/>
  <c r="AX8" i="3"/>
  <c r="S37" i="1"/>
  <c r="T34" i="1" s="1"/>
  <c r="S79" i="1"/>
  <c r="S80" i="1" s="1"/>
  <c r="S81" i="1" s="1"/>
  <c r="S82" i="1" s="1"/>
  <c r="S86" i="1" s="1"/>
  <c r="S41" i="1"/>
  <c r="CD8" i="3"/>
  <c r="N30" i="1"/>
  <c r="Q71" i="1"/>
  <c r="Q27" i="1"/>
  <c r="Q54" i="1"/>
  <c r="P74" i="1"/>
  <c r="P72" i="1"/>
  <c r="P73" i="1" s="1"/>
  <c r="P85" i="1" s="1"/>
  <c r="P87" i="1" s="1"/>
  <c r="B44" i="26" l="1"/>
  <c r="K45" i="3"/>
  <c r="B44" i="3"/>
  <c r="Q72" i="1"/>
  <c r="Q73" i="1" s="1"/>
  <c r="Q85" i="1" s="1"/>
  <c r="Q87" i="1" s="1"/>
  <c r="Q74" i="1"/>
  <c r="R27" i="1"/>
  <c r="R71" i="1"/>
  <c r="R54" i="1"/>
  <c r="N31" i="1"/>
  <c r="N8" i="3"/>
  <c r="P88" i="1"/>
  <c r="P29" i="1"/>
  <c r="T41" i="1"/>
  <c r="T37" i="1"/>
  <c r="U34" i="1" s="1"/>
  <c r="T79" i="1"/>
  <c r="T80" i="1" s="1"/>
  <c r="T81" i="1" s="1"/>
  <c r="T82" i="1" s="1"/>
  <c r="T86" i="1" s="1"/>
  <c r="AY8" i="3"/>
  <c r="S42" i="1"/>
  <c r="S51" i="1" s="1"/>
  <c r="S53" i="1" s="1"/>
  <c r="S43" i="1"/>
  <c r="CE8" i="3"/>
  <c r="O30" i="1"/>
  <c r="B45" i="26" l="1"/>
  <c r="K46" i="3"/>
  <c r="B45" i="3"/>
  <c r="S54" i="1"/>
  <c r="S71" i="1"/>
  <c r="S27" i="1"/>
  <c r="T42" i="1"/>
  <c r="T51" i="1" s="1"/>
  <c r="T53" i="1" s="1"/>
  <c r="T43" i="1"/>
  <c r="R74" i="1"/>
  <c r="R72" i="1"/>
  <c r="R73" i="1" s="1"/>
  <c r="R85" i="1" s="1"/>
  <c r="R87" i="1" s="1"/>
  <c r="U41" i="1"/>
  <c r="U79" i="1"/>
  <c r="U80" i="1" s="1"/>
  <c r="U81" i="1" s="1"/>
  <c r="U82" i="1" s="1"/>
  <c r="U86" i="1" s="1"/>
  <c r="U37" i="1"/>
  <c r="V34" i="1" s="1"/>
  <c r="AZ8" i="3"/>
  <c r="O31" i="1"/>
  <c r="O8" i="3"/>
  <c r="CF8" i="3"/>
  <c r="P30" i="1"/>
  <c r="Q88" i="1"/>
  <c r="Q29" i="1"/>
  <c r="B46" i="26" l="1"/>
  <c r="K47" i="3"/>
  <c r="B46" i="3"/>
  <c r="U43" i="1"/>
  <c r="U42" i="1"/>
  <c r="U51" i="1" s="1"/>
  <c r="U53" i="1" s="1"/>
  <c r="T71" i="1"/>
  <c r="T54" i="1"/>
  <c r="T27" i="1"/>
  <c r="R29" i="1"/>
  <c r="R88" i="1"/>
  <c r="BA8" i="3"/>
  <c r="P8" i="3"/>
  <c r="P31" i="1"/>
  <c r="S72" i="1"/>
  <c r="S73" i="1" s="1"/>
  <c r="S85" i="1" s="1"/>
  <c r="S87" i="1" s="1"/>
  <c r="S74" i="1"/>
  <c r="CG8" i="3"/>
  <c r="Q30" i="1"/>
  <c r="V41" i="1"/>
  <c r="V79" i="1"/>
  <c r="V80" i="1" s="1"/>
  <c r="V81" i="1" s="1"/>
  <c r="V82" i="1" s="1"/>
  <c r="V86" i="1" s="1"/>
  <c r="V37" i="1"/>
  <c r="W34" i="1" s="1"/>
  <c r="B47" i="26" l="1"/>
  <c r="K48" i="3"/>
  <c r="B47" i="3"/>
  <c r="V43" i="1"/>
  <c r="V42" i="1"/>
  <c r="V51" i="1" s="1"/>
  <c r="V53" i="1" s="1"/>
  <c r="T72" i="1"/>
  <c r="T73" i="1" s="1"/>
  <c r="T85" i="1" s="1"/>
  <c r="T87" i="1" s="1"/>
  <c r="T74" i="1"/>
  <c r="W37" i="1"/>
  <c r="X34" i="1" s="1"/>
  <c r="W41" i="1"/>
  <c r="W79" i="1"/>
  <c r="W80" i="1" s="1"/>
  <c r="W81" i="1" s="1"/>
  <c r="W82" i="1" s="1"/>
  <c r="W86" i="1" s="1"/>
  <c r="CH8" i="3"/>
  <c r="R30" i="1"/>
  <c r="U71" i="1"/>
  <c r="U27" i="1"/>
  <c r="U54" i="1"/>
  <c r="S88" i="1"/>
  <c r="S29" i="1"/>
  <c r="Q31" i="1"/>
  <c r="Q8" i="3"/>
  <c r="BB8" i="3"/>
  <c r="K49" i="3" l="1"/>
  <c r="B48" i="3"/>
  <c r="B48" i="26"/>
  <c r="BC8" i="3"/>
  <c r="T88" i="1"/>
  <c r="T29" i="1"/>
  <c r="CI8" i="3"/>
  <c r="S30" i="1"/>
  <c r="W43" i="1"/>
  <c r="W42" i="1"/>
  <c r="W51" i="1" s="1"/>
  <c r="W53" i="1" s="1"/>
  <c r="V54" i="1"/>
  <c r="V71" i="1"/>
  <c r="V27" i="1"/>
  <c r="U72" i="1"/>
  <c r="U73" i="1" s="1"/>
  <c r="U85" i="1" s="1"/>
  <c r="U87" i="1" s="1"/>
  <c r="U74" i="1"/>
  <c r="R31" i="1"/>
  <c r="R8" i="3"/>
  <c r="X41" i="1"/>
  <c r="X37" i="1"/>
  <c r="Y34" i="1" s="1"/>
  <c r="X79" i="1"/>
  <c r="X80" i="1" s="1"/>
  <c r="X81" i="1" s="1"/>
  <c r="X82" i="1" s="1"/>
  <c r="X86" i="1" s="1"/>
  <c r="B49" i="26" l="1"/>
  <c r="K50" i="3"/>
  <c r="B49" i="3"/>
  <c r="U29" i="1"/>
  <c r="U88" i="1"/>
  <c r="W27" i="1"/>
  <c r="W71" i="1"/>
  <c r="W54" i="1"/>
  <c r="CJ8" i="3"/>
  <c r="T30" i="1"/>
  <c r="V74" i="1"/>
  <c r="V72" i="1"/>
  <c r="V73" i="1" s="1"/>
  <c r="V85" i="1" s="1"/>
  <c r="V87" i="1" s="1"/>
  <c r="S31" i="1"/>
  <c r="S8" i="3"/>
  <c r="X42" i="1"/>
  <c r="X51" i="1" s="1"/>
  <c r="X53" i="1" s="1"/>
  <c r="X43" i="1"/>
  <c r="BD8" i="3"/>
  <c r="Y79" i="1"/>
  <c r="Y80" i="1" s="1"/>
  <c r="Y81" i="1" s="1"/>
  <c r="Y82" i="1" s="1"/>
  <c r="Y86" i="1" s="1"/>
  <c r="Y37" i="1"/>
  <c r="Z34" i="1" s="1"/>
  <c r="Y41" i="1"/>
  <c r="B50" i="26" l="1"/>
  <c r="K51" i="3"/>
  <c r="B50" i="3"/>
  <c r="X27" i="1"/>
  <c r="X71" i="1"/>
  <c r="X54" i="1"/>
  <c r="W72" i="1"/>
  <c r="W73" i="1" s="1"/>
  <c r="W85" i="1" s="1"/>
  <c r="W87" i="1" s="1"/>
  <c r="W74" i="1"/>
  <c r="T8" i="3"/>
  <c r="T31" i="1"/>
  <c r="BE8" i="3"/>
  <c r="Y43" i="1"/>
  <c r="Y42" i="1"/>
  <c r="Y51" i="1" s="1"/>
  <c r="Y53" i="1" s="1"/>
  <c r="Z37" i="1"/>
  <c r="AA34" i="1" s="1"/>
  <c r="Z41" i="1"/>
  <c r="Z79" i="1"/>
  <c r="Z80" i="1" s="1"/>
  <c r="Z81" i="1" s="1"/>
  <c r="Z82" i="1" s="1"/>
  <c r="Z86" i="1" s="1"/>
  <c r="V29" i="1"/>
  <c r="V88" i="1"/>
  <c r="CK8" i="3"/>
  <c r="U30" i="1"/>
  <c r="B51" i="26" l="1"/>
  <c r="K52" i="3"/>
  <c r="B51" i="3"/>
  <c r="W29" i="1"/>
  <c r="W88" i="1"/>
  <c r="Y71" i="1"/>
  <c r="Y54" i="1"/>
  <c r="Y27" i="1"/>
  <c r="AA79" i="1"/>
  <c r="AA80" i="1" s="1"/>
  <c r="AA81" i="1" s="1"/>
  <c r="AA82" i="1" s="1"/>
  <c r="AA86" i="1" s="1"/>
  <c r="AA41" i="1"/>
  <c r="AA37" i="1"/>
  <c r="X72" i="1"/>
  <c r="X73" i="1" s="1"/>
  <c r="X85" i="1" s="1"/>
  <c r="X87" i="1" s="1"/>
  <c r="X74" i="1"/>
  <c r="CL8" i="3"/>
  <c r="V30" i="1"/>
  <c r="U31" i="1"/>
  <c r="U8" i="3"/>
  <c r="Z43" i="1"/>
  <c r="Z42" i="1"/>
  <c r="Z51" i="1" s="1"/>
  <c r="Z53" i="1" s="1"/>
  <c r="BF8" i="3"/>
  <c r="B52" i="26" l="1"/>
  <c r="K53" i="3"/>
  <c r="B52" i="3"/>
  <c r="Z71" i="1"/>
  <c r="Z54" i="1"/>
  <c r="Z27" i="1"/>
  <c r="AA43" i="1"/>
  <c r="AA42" i="1"/>
  <c r="AA51" i="1" s="1"/>
  <c r="AA53" i="1" s="1"/>
  <c r="Y74" i="1"/>
  <c r="Y72" i="1"/>
  <c r="Y73" i="1" s="1"/>
  <c r="Y85" i="1" s="1"/>
  <c r="Y87" i="1" s="1"/>
  <c r="V31" i="1"/>
  <c r="V8" i="3"/>
  <c r="X29" i="1"/>
  <c r="X88" i="1"/>
  <c r="BG8" i="3"/>
  <c r="CM8" i="3"/>
  <c r="W30" i="1"/>
  <c r="B53" i="26" l="1"/>
  <c r="K54" i="3"/>
  <c r="B53" i="3"/>
  <c r="Y88" i="1"/>
  <c r="Y29" i="1"/>
  <c r="W8" i="3"/>
  <c r="W31" i="1"/>
  <c r="BH8" i="3"/>
  <c r="CN8" i="3"/>
  <c r="X30" i="1"/>
  <c r="AA71" i="1"/>
  <c r="AA27" i="1"/>
  <c r="AA54" i="1"/>
  <c r="Z72" i="1"/>
  <c r="Z73" i="1" s="1"/>
  <c r="Z85" i="1" s="1"/>
  <c r="Z87" i="1" s="1"/>
  <c r="Z74" i="1"/>
  <c r="B54" i="26" l="1"/>
  <c r="K55" i="3"/>
  <c r="B54" i="3"/>
  <c r="X31" i="1"/>
  <c r="X8" i="3"/>
  <c r="BI8" i="3"/>
  <c r="CO8" i="3"/>
  <c r="Y30" i="1"/>
  <c r="Z29" i="1"/>
  <c r="Z88" i="1"/>
  <c r="AA74" i="1"/>
  <c r="AA72" i="1"/>
  <c r="AA73" i="1" s="1"/>
  <c r="AA85" i="1" s="1"/>
  <c r="AA87" i="1" s="1"/>
  <c r="K56" i="3" l="1"/>
  <c r="B55" i="3"/>
  <c r="B55" i="26"/>
  <c r="CP8" i="3"/>
  <c r="Z30" i="1"/>
  <c r="AA29" i="1"/>
  <c r="AA88" i="1"/>
  <c r="Y31" i="1"/>
  <c r="Y8" i="3"/>
  <c r="B56" i="26" l="1"/>
  <c r="K57" i="3"/>
  <c r="B56" i="3"/>
  <c r="Z8" i="3"/>
  <c r="Z31" i="1"/>
  <c r="CQ8" i="3"/>
  <c r="AA30" i="1"/>
  <c r="K58" i="3" l="1"/>
  <c r="B57" i="3"/>
  <c r="B57" i="26"/>
  <c r="AA31" i="1"/>
  <c r="C10" i="27" s="1"/>
  <c r="AA8" i="3"/>
  <c r="B58" i="26" l="1"/>
  <c r="B58" i="3"/>
  <c r="K59" i="3"/>
  <c r="B8" i="3"/>
  <c r="K60" i="3" l="1"/>
  <c r="B59" i="3"/>
  <c r="B60" i="26" s="1"/>
  <c r="B59" i="26"/>
  <c r="B15" i="14"/>
  <c r="B15" i="1"/>
  <c r="B24" i="1"/>
  <c r="B19" i="14"/>
  <c r="K61" i="3" l="1"/>
  <c r="B60" i="3"/>
  <c r="K62" i="3" l="1"/>
  <c r="B61" i="3"/>
  <c r="B62" i="26" s="1"/>
  <c r="B61" i="26"/>
  <c r="K63" i="3" l="1"/>
  <c r="B62" i="3"/>
  <c r="B63" i="26" l="1"/>
  <c r="K64" i="3"/>
  <c r="B63" i="3"/>
  <c r="K65" i="3" l="1"/>
  <c r="B64" i="3"/>
  <c r="B65" i="26" s="1"/>
  <c r="B64" i="26"/>
  <c r="K66" i="3" l="1"/>
  <c r="B65" i="3"/>
  <c r="B66" i="26" l="1"/>
  <c r="K67" i="3"/>
  <c r="B66" i="3"/>
  <c r="B67" i="26" l="1"/>
  <c r="K68" i="3"/>
  <c r="B67" i="3"/>
  <c r="B68" i="26" s="1"/>
  <c r="K69" i="3" l="1"/>
  <c r="B68" i="3"/>
  <c r="B69" i="26" l="1"/>
  <c r="K70" i="3"/>
  <c r="B69" i="3"/>
  <c r="B70" i="26" l="1"/>
  <c r="K71" i="3"/>
  <c r="B70" i="3"/>
  <c r="B71" i="26" s="1"/>
  <c r="K72" i="3" l="1"/>
  <c r="B71" i="3"/>
  <c r="B72" i="26" l="1"/>
  <c r="K73" i="3"/>
  <c r="B72" i="3"/>
  <c r="K74" i="3" l="1"/>
  <c r="B73" i="3"/>
  <c r="B73" i="26"/>
  <c r="B74" i="26" l="1"/>
  <c r="K75" i="3"/>
  <c r="B74" i="3"/>
  <c r="K76" i="3" l="1"/>
  <c r="B75" i="3"/>
  <c r="B75" i="26"/>
  <c r="B76" i="26" l="1"/>
  <c r="K77" i="3"/>
  <c r="B76" i="3"/>
  <c r="B77" i="26" l="1"/>
  <c r="K78" i="3"/>
  <c r="B77" i="3"/>
  <c r="K79" i="3" l="1"/>
  <c r="B78" i="3"/>
  <c r="B78" i="26"/>
  <c r="B79" i="26" l="1"/>
  <c r="K80" i="3"/>
  <c r="B79" i="3"/>
  <c r="B80" i="26" l="1"/>
  <c r="K81" i="3"/>
  <c r="B80" i="3"/>
  <c r="K82" i="3" l="1"/>
  <c r="B81" i="3"/>
  <c r="B81" i="26"/>
  <c r="B82" i="26" l="1"/>
  <c r="K83" i="3"/>
  <c r="B82" i="3"/>
  <c r="B83" i="26" l="1"/>
  <c r="K84" i="3"/>
  <c r="B83" i="3"/>
  <c r="B84" i="26" l="1"/>
  <c r="K85" i="3"/>
  <c r="B84" i="3"/>
  <c r="K86" i="3" l="1"/>
  <c r="B85" i="3"/>
  <c r="B85" i="26"/>
  <c r="B86" i="26" l="1"/>
  <c r="K87" i="3"/>
  <c r="B86" i="3"/>
  <c r="B87" i="26" l="1"/>
  <c r="K88" i="3"/>
  <c r="B87" i="3"/>
  <c r="K89" i="3" l="1"/>
  <c r="B88" i="3"/>
  <c r="B88" i="26"/>
  <c r="K90" i="3" l="1"/>
  <c r="B89" i="3"/>
  <c r="B89" i="26"/>
  <c r="K91" i="3" l="1"/>
  <c r="B90" i="3"/>
  <c r="B90" i="26"/>
  <c r="B91" i="26" l="1"/>
  <c r="K92" i="3"/>
  <c r="B91" i="3"/>
  <c r="B92" i="26" l="1"/>
  <c r="K93" i="3"/>
  <c r="B92" i="3"/>
  <c r="B93" i="26" l="1"/>
  <c r="K94" i="3"/>
  <c r="B93" i="3"/>
  <c r="B94" i="26" l="1"/>
  <c r="K95" i="3"/>
  <c r="B94" i="3"/>
  <c r="B95" i="26" l="1"/>
  <c r="K96" i="3"/>
  <c r="B95" i="3"/>
  <c r="B96" i="26" s="1"/>
  <c r="K97" i="3" l="1"/>
  <c r="B96" i="3"/>
  <c r="K98" i="3" l="1"/>
  <c r="B97" i="3"/>
  <c r="B97" i="26"/>
  <c r="B98" i="26" l="1"/>
  <c r="K99" i="3"/>
  <c r="B98" i="3"/>
  <c r="B99" i="26" l="1"/>
  <c r="K100" i="3"/>
  <c r="B99" i="3"/>
  <c r="K101" i="3" l="1"/>
  <c r="B100" i="3"/>
  <c r="B100" i="26"/>
  <c r="B101" i="26" l="1"/>
  <c r="K102" i="3"/>
  <c r="B101" i="3"/>
  <c r="K103" i="3" l="1"/>
  <c r="B102" i="3"/>
  <c r="B102" i="26"/>
  <c r="B103" i="26" l="1"/>
  <c r="K104" i="3"/>
  <c r="B103" i="3"/>
  <c r="K105" i="3" l="1"/>
  <c r="B104" i="3"/>
  <c r="B104" i="26"/>
  <c r="B105" i="26" l="1"/>
  <c r="K106" i="3"/>
  <c r="B105" i="3"/>
  <c r="K107" i="3" l="1"/>
  <c r="B106" i="3"/>
  <c r="B107" i="26" s="1"/>
  <c r="B106" i="26"/>
  <c r="K108" i="3" l="1"/>
  <c r="B108" i="3" s="1"/>
  <c r="B107" i="3"/>
  <c r="B108" i="26" l="1"/>
  <c r="C104" i="26" a="1"/>
  <c r="C104" i="26" s="1"/>
  <c r="F99" i="26" a="1"/>
  <c r="F99" i="26" s="1"/>
  <c r="D103" i="26" a="1"/>
  <c r="D103" i="26" s="1"/>
  <c r="C101" i="26" a="1"/>
  <c r="C101" i="26" s="1"/>
  <c r="E103" i="26" a="1"/>
  <c r="E103" i="26" s="1"/>
  <c r="E102" i="26" a="1"/>
  <c r="E102" i="26" s="1"/>
  <c r="C103" i="26" a="1"/>
  <c r="C103" i="26" s="1"/>
  <c r="F103" i="26" a="1"/>
  <c r="F103" i="26" s="1"/>
  <c r="C102" i="26" a="1"/>
  <c r="C102" i="26" s="1"/>
  <c r="C105" i="26" a="1"/>
  <c r="C105" i="26" s="1"/>
  <c r="F104" i="26" a="1"/>
  <c r="F104" i="26" s="1"/>
  <c r="D102" i="26" a="1"/>
  <c r="D102" i="26" s="1"/>
  <c r="D99" i="26" a="1"/>
  <c r="D99" i="26" s="1"/>
  <c r="E99" i="26" a="1"/>
  <c r="E99" i="26" s="1"/>
  <c r="D101" i="26" a="1"/>
  <c r="D101" i="26" s="1"/>
  <c r="E100" i="26" a="1"/>
  <c r="E100" i="26" s="1"/>
  <c r="D104" i="26" a="1"/>
  <c r="D104" i="26" s="1"/>
  <c r="D105" i="26" a="1"/>
  <c r="D105" i="26" s="1"/>
  <c r="F105" i="26" a="1"/>
  <c r="F105" i="26" s="1"/>
  <c r="F102" i="26" a="1"/>
  <c r="F102" i="26" s="1"/>
  <c r="D100" i="26" a="1"/>
  <c r="D100" i="26" s="1"/>
  <c r="F101" i="26" a="1"/>
  <c r="F101" i="26" s="1"/>
  <c r="E101" i="26" a="1"/>
  <c r="E101" i="26" s="1"/>
  <c r="C99" i="26" a="1"/>
  <c r="C99" i="26" s="1"/>
  <c r="E104" i="26" a="1"/>
  <c r="E104" i="26" s="1"/>
  <c r="E105" i="26" a="1"/>
  <c r="E105" i="26" s="1"/>
  <c r="F106" i="26" a="1"/>
  <c r="F106" i="26" s="1"/>
  <c r="D107" i="26" a="1"/>
  <c r="D107" i="26" s="1"/>
  <c r="E106" i="26" a="1"/>
  <c r="E106" i="26" s="1"/>
  <c r="F107" i="26" a="1"/>
  <c r="F107" i="26" s="1"/>
  <c r="D106" i="26" a="1"/>
  <c r="D106" i="26" s="1"/>
  <c r="E107" i="26" a="1"/>
  <c r="E107" i="26" s="1"/>
  <c r="B109" i="26"/>
  <c r="D10" i="26" a="1"/>
  <c r="D10" i="26" s="1"/>
  <c r="E18" i="26" a="1"/>
  <c r="E18" i="26" s="1"/>
  <c r="F37" i="26" a="1"/>
  <c r="F37" i="26" s="1"/>
  <c r="D28" i="26" a="1"/>
  <c r="D28" i="26" s="1"/>
  <c r="F19" i="26" a="1"/>
  <c r="F19" i="26" s="1"/>
  <c r="D15" i="26" a="1"/>
  <c r="D15" i="26" s="1"/>
  <c r="F31" i="26" a="1"/>
  <c r="F31" i="26" s="1"/>
  <c r="D26" i="26" a="1"/>
  <c r="D26" i="26" s="1"/>
  <c r="E19" i="26" a="1"/>
  <c r="E19" i="26" s="1"/>
  <c r="E26" i="26" a="1"/>
  <c r="E26" i="26" s="1"/>
  <c r="D22" i="26" a="1"/>
  <c r="D22" i="26" s="1"/>
  <c r="F29" i="26" a="1"/>
  <c r="F29" i="26" s="1"/>
  <c r="C34" i="26" a="1"/>
  <c r="C34" i="26" s="1"/>
  <c r="F18" i="26" a="1"/>
  <c r="F18" i="26" s="1"/>
  <c r="C29" i="26" a="1"/>
  <c r="C29" i="26" s="1"/>
  <c r="F20" i="26" a="1"/>
  <c r="F20" i="26" s="1"/>
  <c r="D34" i="26" a="1"/>
  <c r="D34" i="26" s="1"/>
  <c r="C26" i="26" a="1"/>
  <c r="C26" i="26" s="1"/>
  <c r="C14" i="26" a="1"/>
  <c r="C14" i="26" s="1"/>
  <c r="D24" i="26" a="1"/>
  <c r="D24" i="26" s="1"/>
  <c r="F39" i="26" a="1"/>
  <c r="F39" i="26" s="1"/>
  <c r="F14" i="26" a="1"/>
  <c r="F14" i="26" s="1"/>
  <c r="E38" i="26" a="1"/>
  <c r="E38" i="26" s="1"/>
  <c r="F36" i="26" a="1"/>
  <c r="F36" i="26" s="1"/>
  <c r="F11" i="26" a="1"/>
  <c r="F11" i="26" s="1"/>
  <c r="E37" i="26" a="1"/>
  <c r="E37" i="26" s="1"/>
  <c r="D13" i="26" a="1"/>
  <c r="D13" i="26" s="1"/>
  <c r="E30" i="26" a="1"/>
  <c r="E30" i="26" s="1"/>
  <c r="D19" i="26" a="1"/>
  <c r="D19" i="26" s="1"/>
  <c r="C17" i="26" a="1"/>
  <c r="C17" i="26" s="1"/>
  <c r="F33" i="26" a="1"/>
  <c r="F33" i="26" s="1"/>
  <c r="F35" i="26" a="1"/>
  <c r="F35" i="26" s="1"/>
  <c r="D29" i="26" a="1"/>
  <c r="D29" i="26" s="1"/>
  <c r="C23" i="26" a="1"/>
  <c r="C23" i="26" s="1"/>
  <c r="C40" i="26" a="1"/>
  <c r="C40" i="26" s="1"/>
  <c r="F22" i="26" a="1"/>
  <c r="F22" i="26" s="1"/>
  <c r="E28" i="26" a="1"/>
  <c r="E28" i="26" s="1"/>
  <c r="F25" i="26" a="1"/>
  <c r="F25" i="26" s="1"/>
  <c r="E12" i="26" a="1"/>
  <c r="E12" i="26" s="1"/>
  <c r="C33" i="26" a="1"/>
  <c r="C33" i="26" s="1"/>
  <c r="F26" i="26" a="1"/>
  <c r="F26" i="26" s="1"/>
  <c r="D16" i="26" a="1"/>
  <c r="D16" i="26" s="1"/>
  <c r="C37" i="26" a="1"/>
  <c r="C37" i="26" s="1"/>
  <c r="D36" i="26" a="1"/>
  <c r="D36" i="26" s="1"/>
  <c r="E36" i="26" a="1"/>
  <c r="E36" i="26" s="1"/>
  <c r="D18" i="26" a="1"/>
  <c r="D18" i="26" s="1"/>
  <c r="D31" i="26" a="1"/>
  <c r="D31" i="26" s="1"/>
  <c r="F28" i="26" a="1"/>
  <c r="F28" i="26" s="1"/>
  <c r="C11" i="26" a="1"/>
  <c r="C11" i="26" s="1"/>
  <c r="F17" i="26" a="1"/>
  <c r="F17" i="26" s="1"/>
  <c r="E13" i="26" a="1"/>
  <c r="E13" i="26" s="1"/>
  <c r="C20" i="26" a="1"/>
  <c r="C20" i="26" s="1"/>
  <c r="E34" i="26" a="1"/>
  <c r="E34" i="26" s="1"/>
  <c r="E11" i="26" a="1"/>
  <c r="E11" i="26" s="1"/>
  <c r="E23" i="26" a="1"/>
  <c r="E23" i="26" s="1"/>
  <c r="E20" i="26" a="1"/>
  <c r="E20" i="26" s="1"/>
  <c r="D38" i="26" a="1"/>
  <c r="D38" i="26" s="1"/>
  <c r="D20" i="26" a="1"/>
  <c r="D20" i="26" s="1"/>
  <c r="F10" i="26" a="1"/>
  <c r="F10" i="26" s="1"/>
  <c r="D23" i="26" a="1"/>
  <c r="D23" i="26" s="1"/>
  <c r="F21" i="26" a="1"/>
  <c r="F21" i="26" s="1"/>
  <c r="C21" i="26" a="1"/>
  <c r="C21" i="26" s="1"/>
  <c r="C25" i="26" a="1"/>
  <c r="C25" i="26" s="1"/>
  <c r="D17" i="26" a="1"/>
  <c r="D17" i="26" s="1"/>
  <c r="E16" i="26" a="1"/>
  <c r="E16" i="26" s="1"/>
  <c r="E33" i="26" a="1"/>
  <c r="E33" i="26" s="1"/>
  <c r="E27" i="26" a="1"/>
  <c r="E27" i="26" s="1"/>
  <c r="C38" i="26" a="1"/>
  <c r="C38" i="26" s="1"/>
  <c r="C31" i="26" a="1"/>
  <c r="C31" i="26" s="1"/>
  <c r="F30" i="26" a="1"/>
  <c r="F30" i="26" s="1"/>
  <c r="E35" i="26" a="1"/>
  <c r="E35" i="26" s="1"/>
  <c r="E15" i="26" a="1"/>
  <c r="E15" i="26" s="1"/>
  <c r="C36" i="26" a="1"/>
  <c r="C36" i="26" s="1"/>
  <c r="D11" i="26" a="1"/>
  <c r="D11" i="26" s="1"/>
  <c r="C18" i="26" a="1"/>
  <c r="C18" i="26" s="1"/>
  <c r="F32" i="26" a="1"/>
  <c r="F32" i="26" s="1"/>
  <c r="F12" i="26" a="1"/>
  <c r="F12" i="26" s="1"/>
  <c r="C30" i="26" a="1"/>
  <c r="C30" i="26" s="1"/>
  <c r="C10" i="26" a="1"/>
  <c r="C10" i="26" s="1"/>
  <c r="D21" i="26" a="1"/>
  <c r="D21" i="26" s="1"/>
  <c r="E14" i="26" a="1"/>
  <c r="E14" i="26" s="1"/>
  <c r="E17" i="26" a="1"/>
  <c r="E17" i="26" s="1"/>
  <c r="C32" i="26" a="1"/>
  <c r="C32" i="26" s="1"/>
  <c r="D25" i="26" a="1"/>
  <c r="D25" i="26" s="1"/>
  <c r="E10" i="26" a="1"/>
  <c r="E10" i="26" s="1"/>
  <c r="E25" i="26" a="1"/>
  <c r="E25" i="26" s="1"/>
  <c r="E21" i="26" a="1"/>
  <c r="E21" i="26" s="1"/>
  <c r="C35" i="26" a="1"/>
  <c r="C35" i="26" s="1"/>
  <c r="F16" i="26" a="1"/>
  <c r="F16" i="26" s="1"/>
  <c r="C19" i="26" a="1"/>
  <c r="C19" i="26" s="1"/>
  <c r="D14" i="26" a="1"/>
  <c r="D14" i="26" s="1"/>
  <c r="C27" i="26" a="1"/>
  <c r="C27" i="26" s="1"/>
  <c r="C22" i="26" a="1"/>
  <c r="C22" i="26" s="1"/>
  <c r="E32" i="26" a="1"/>
  <c r="E32" i="26" s="1"/>
  <c r="F34" i="26" a="1"/>
  <c r="F34" i="26" s="1"/>
  <c r="D33" i="26" a="1"/>
  <c r="D33" i="26" s="1"/>
  <c r="D30" i="26" a="1"/>
  <c r="D30" i="26" s="1"/>
  <c r="D27" i="26" a="1"/>
  <c r="D27" i="26" s="1"/>
  <c r="C15" i="26" a="1"/>
  <c r="C15" i="26" s="1"/>
  <c r="D12" i="26" a="1"/>
  <c r="D12" i="26" s="1"/>
  <c r="E22" i="26" a="1"/>
  <c r="E22" i="26" s="1"/>
  <c r="E24" i="26" a="1"/>
  <c r="E24" i="26" s="1"/>
  <c r="F15" i="26" a="1"/>
  <c r="F15" i="26" s="1"/>
  <c r="C28" i="26" a="1"/>
  <c r="C28" i="26" s="1"/>
  <c r="F23" i="26" a="1"/>
  <c r="F23" i="26" s="1"/>
  <c r="F27" i="26" a="1"/>
  <c r="F27" i="26" s="1"/>
  <c r="D37" i="26" a="1"/>
  <c r="D37" i="26" s="1"/>
  <c r="F13" i="26" a="1"/>
  <c r="F13" i="26" s="1"/>
  <c r="C16" i="26" a="1"/>
  <c r="C16" i="26" s="1"/>
  <c r="C12" i="26" a="1"/>
  <c r="C12" i="26" s="1"/>
  <c r="F24" i="26" a="1"/>
  <c r="F24" i="26" s="1"/>
  <c r="C13" i="26" a="1"/>
  <c r="C13" i="26" s="1"/>
  <c r="E29" i="26" a="1"/>
  <c r="E29" i="26" s="1"/>
  <c r="E31" i="26" a="1"/>
  <c r="E31" i="26" s="1"/>
  <c r="C24" i="26" a="1"/>
  <c r="C24" i="26" s="1"/>
  <c r="D32" i="26" a="1"/>
  <c r="D32" i="26" s="1"/>
  <c r="F38" i="26" a="1"/>
  <c r="F38" i="26" s="1"/>
  <c r="D35" i="26" a="1"/>
  <c r="D35" i="26" s="1"/>
  <c r="C39" i="26" a="1"/>
  <c r="C39" i="26" s="1"/>
  <c r="C42" i="26" a="1"/>
  <c r="C42" i="26" s="1"/>
  <c r="D40" i="26" a="1"/>
  <c r="D40" i="26" s="1"/>
  <c r="F40" i="26" a="1"/>
  <c r="F40" i="26" s="1"/>
  <c r="E39" i="26" a="1"/>
  <c r="E39" i="26" s="1"/>
  <c r="D39" i="26" a="1"/>
  <c r="D39" i="26" s="1"/>
  <c r="E40" i="26" a="1"/>
  <c r="E40" i="26" s="1"/>
  <c r="E41" i="26" a="1"/>
  <c r="E41" i="26" s="1"/>
  <c r="F42" i="26" a="1"/>
  <c r="F42" i="26" s="1"/>
  <c r="C41" i="26" a="1"/>
  <c r="C41" i="26" s="1"/>
  <c r="E43" i="26" a="1"/>
  <c r="E43" i="26" s="1"/>
  <c r="D41" i="26" a="1"/>
  <c r="D41" i="26" s="1"/>
  <c r="F45" i="26" a="1"/>
  <c r="F45" i="26" s="1"/>
  <c r="E42" i="26" a="1"/>
  <c r="E42" i="26" s="1"/>
  <c r="D44" i="26" a="1"/>
  <c r="D44" i="26" s="1"/>
  <c r="F41" i="26" a="1"/>
  <c r="F41" i="26" s="1"/>
  <c r="D43" i="26" a="1"/>
  <c r="D43" i="26" s="1"/>
  <c r="C43" i="26" a="1"/>
  <c r="C43" i="26" s="1"/>
  <c r="E46" i="26" a="1"/>
  <c r="E46" i="26" s="1"/>
  <c r="D42" i="26" a="1"/>
  <c r="D42" i="26" s="1"/>
  <c r="F43" i="26" a="1"/>
  <c r="F43" i="26" s="1"/>
  <c r="E44" i="26" a="1"/>
  <c r="E44" i="26" s="1"/>
  <c r="C44" i="26" a="1"/>
  <c r="C44" i="26" s="1"/>
  <c r="D46" i="26" a="1"/>
  <c r="D46" i="26" s="1"/>
  <c r="F44" i="26" a="1"/>
  <c r="F44" i="26" s="1"/>
  <c r="E45" i="26" a="1"/>
  <c r="E45" i="26" s="1"/>
  <c r="E48" i="26" a="1"/>
  <c r="E48" i="26" s="1"/>
  <c r="D48" i="26" a="1"/>
  <c r="D48" i="26" s="1"/>
  <c r="D45" i="26" a="1"/>
  <c r="D45" i="26" s="1"/>
  <c r="F46" i="26" a="1"/>
  <c r="F46" i="26" s="1"/>
  <c r="C45" i="26" a="1"/>
  <c r="C45" i="26" s="1"/>
  <c r="C46" i="26" a="1"/>
  <c r="C46" i="26" s="1"/>
  <c r="E47" i="26" a="1"/>
  <c r="E47" i="26" s="1"/>
  <c r="C48" i="26" a="1"/>
  <c r="C48" i="26" s="1"/>
  <c r="C49" i="26" a="1"/>
  <c r="C49" i="26" s="1"/>
  <c r="F48" i="26" a="1"/>
  <c r="F48" i="26" s="1"/>
  <c r="D47" i="26" a="1"/>
  <c r="D47" i="26" s="1"/>
  <c r="F47" i="26" a="1"/>
  <c r="F47" i="26" s="1"/>
  <c r="C47" i="26" a="1"/>
  <c r="C47" i="26" s="1"/>
  <c r="D49" i="26" a="1"/>
  <c r="D49" i="26" s="1"/>
  <c r="E50" i="26" a="1"/>
  <c r="E50" i="26" s="1"/>
  <c r="F50" i="26" a="1"/>
  <c r="F50" i="26" s="1"/>
  <c r="F49" i="26" a="1"/>
  <c r="F49" i="26" s="1"/>
  <c r="D50" i="26" a="1"/>
  <c r="D50" i="26" s="1"/>
  <c r="E49" i="26" a="1"/>
  <c r="E49" i="26" s="1"/>
  <c r="C50" i="26" a="1"/>
  <c r="C50" i="26" s="1"/>
  <c r="C53" i="26" a="1"/>
  <c r="C53" i="26" s="1"/>
  <c r="E51" i="26" a="1"/>
  <c r="E51" i="26" s="1"/>
  <c r="F51" i="26" a="1"/>
  <c r="F51" i="26" s="1"/>
  <c r="F53" i="26" a="1"/>
  <c r="F53" i="26" s="1"/>
  <c r="D51" i="26" a="1"/>
  <c r="D51" i="26" s="1"/>
  <c r="C51" i="26" a="1"/>
  <c r="C51" i="26" s="1"/>
  <c r="D53" i="26" a="1"/>
  <c r="D53" i="26" s="1"/>
  <c r="D52" i="26" a="1"/>
  <c r="D52" i="26" s="1"/>
  <c r="F57" i="26" a="1"/>
  <c r="F57" i="26" s="1"/>
  <c r="E53" i="26" a="1"/>
  <c r="E53" i="26" s="1"/>
  <c r="F52" i="26" a="1"/>
  <c r="F52" i="26" s="1"/>
  <c r="E52" i="26" a="1"/>
  <c r="E52" i="26" s="1"/>
  <c r="C52" i="26" a="1"/>
  <c r="C52" i="26" s="1"/>
  <c r="E55" i="26" a="1"/>
  <c r="E55" i="26" s="1"/>
  <c r="F54" i="26" a="1"/>
  <c r="F54" i="26" s="1"/>
  <c r="E54" i="26" a="1"/>
  <c r="E54" i="26" s="1"/>
  <c r="C54" i="26" a="1"/>
  <c r="C54" i="26" s="1"/>
  <c r="D55" i="26" a="1"/>
  <c r="D55" i="26" s="1"/>
  <c r="C55" i="26" a="1"/>
  <c r="C55" i="26" s="1"/>
  <c r="F55" i="26" a="1"/>
  <c r="F55" i="26" s="1"/>
  <c r="D54" i="26" a="1"/>
  <c r="D54" i="26" s="1"/>
  <c r="E57" i="26" a="1"/>
  <c r="E57" i="26" s="1"/>
  <c r="E56" i="26" a="1"/>
  <c r="E56" i="26" s="1"/>
  <c r="D57" i="26" a="1"/>
  <c r="D57" i="26" s="1"/>
  <c r="C57" i="26" a="1"/>
  <c r="C57" i="26" s="1"/>
  <c r="F56" i="26" a="1"/>
  <c r="F56" i="26" s="1"/>
  <c r="F60" i="26" a="1"/>
  <c r="F60" i="26" s="1"/>
  <c r="C56" i="26" a="1"/>
  <c r="C56" i="26" s="1"/>
  <c r="D56" i="26" a="1"/>
  <c r="D56" i="26" s="1"/>
  <c r="D59" i="26" a="1"/>
  <c r="D59" i="26" s="1"/>
  <c r="D58" i="26" a="1"/>
  <c r="D58" i="26" s="1"/>
  <c r="E59" i="26" a="1"/>
  <c r="E59" i="26" s="1"/>
  <c r="D60" i="26" a="1"/>
  <c r="D60" i="26" s="1"/>
  <c r="F61" i="26" a="1"/>
  <c r="F61" i="26" s="1"/>
  <c r="C60" i="26" a="1"/>
  <c r="C60" i="26" s="1"/>
  <c r="E58" i="26" a="1"/>
  <c r="E58" i="26" s="1"/>
  <c r="F59" i="26" a="1"/>
  <c r="F59" i="26" s="1"/>
  <c r="F62" i="26" a="1"/>
  <c r="F62" i="26" s="1"/>
  <c r="F58" i="26" a="1"/>
  <c r="F58" i="26" s="1"/>
  <c r="C58" i="26" a="1"/>
  <c r="C58" i="26" s="1"/>
  <c r="E60" i="26" a="1"/>
  <c r="E60" i="26" s="1"/>
  <c r="C59" i="26" a="1"/>
  <c r="C59" i="26" s="1"/>
  <c r="D62" i="26" a="1"/>
  <c r="D62" i="26" s="1"/>
  <c r="E61" i="26" a="1"/>
  <c r="E61" i="26" s="1"/>
  <c r="C61" i="26" a="1"/>
  <c r="C61" i="26" s="1"/>
  <c r="D61" i="26" a="1"/>
  <c r="D61" i="26" s="1"/>
  <c r="C62" i="26" a="1"/>
  <c r="C62" i="26" s="1"/>
  <c r="E62" i="26" a="1"/>
  <c r="E62" i="26" s="1"/>
  <c r="F65" i="26" a="1"/>
  <c r="F65" i="26" s="1"/>
  <c r="C63" i="26" a="1"/>
  <c r="C63" i="26" s="1"/>
  <c r="F63" i="26" a="1"/>
  <c r="F63" i="26" s="1"/>
  <c r="D63" i="26" a="1"/>
  <c r="D63" i="26" s="1"/>
  <c r="D65" i="26" a="1"/>
  <c r="D65" i="26" s="1"/>
  <c r="F66" i="26" a="1"/>
  <c r="F66" i="26" s="1"/>
  <c r="E65" i="26" a="1"/>
  <c r="E65" i="26" s="1"/>
  <c r="E63" i="26" a="1"/>
  <c r="E63" i="26" s="1"/>
  <c r="C65" i="26" a="1"/>
  <c r="C65" i="26" s="1"/>
  <c r="F64" i="26" a="1"/>
  <c r="F64" i="26" s="1"/>
  <c r="E64" i="26" a="1"/>
  <c r="E64" i="26" s="1"/>
  <c r="D64" i="26" a="1"/>
  <c r="D64" i="26" s="1"/>
  <c r="C64" i="26" a="1"/>
  <c r="C64" i="26" s="1"/>
  <c r="D66" i="26" a="1"/>
  <c r="D66" i="26" s="1"/>
  <c r="C66" i="26" a="1"/>
  <c r="C66" i="26" s="1"/>
  <c r="E66" i="26" a="1"/>
  <c r="E66" i="26" s="1"/>
  <c r="D67" i="26" a="1"/>
  <c r="D67" i="26" s="1"/>
  <c r="F67" i="26" a="1"/>
  <c r="F67" i="26" s="1"/>
  <c r="F68" i="26" a="1"/>
  <c r="F68" i="26" s="1"/>
  <c r="C67" i="26" a="1"/>
  <c r="C67" i="26" s="1"/>
  <c r="C69" i="26" a="1"/>
  <c r="C69" i="26" s="1"/>
  <c r="D71" i="26" a="1"/>
  <c r="D71" i="26" s="1"/>
  <c r="F69" i="26" a="1"/>
  <c r="F69" i="26" s="1"/>
  <c r="E68" i="26" a="1"/>
  <c r="E68" i="26" s="1"/>
  <c r="E67" i="26" a="1"/>
  <c r="E67" i="26" s="1"/>
  <c r="C68" i="26" a="1"/>
  <c r="C68" i="26" s="1"/>
  <c r="E69" i="26" a="1"/>
  <c r="E69" i="26" s="1"/>
  <c r="D68" i="26" a="1"/>
  <c r="D68" i="26" s="1"/>
  <c r="E70" i="26" a="1"/>
  <c r="E70" i="26" s="1"/>
  <c r="F70" i="26" a="1"/>
  <c r="F70" i="26" s="1"/>
  <c r="F71" i="26" a="1"/>
  <c r="F71" i="26" s="1"/>
  <c r="D69" i="26" a="1"/>
  <c r="D69" i="26" s="1"/>
  <c r="C70" i="26" a="1"/>
  <c r="C70" i="26" s="1"/>
  <c r="E71" i="26" a="1"/>
  <c r="E71" i="26" s="1"/>
  <c r="C71" i="26" a="1"/>
  <c r="C71" i="26" s="1"/>
  <c r="D70" i="26" a="1"/>
  <c r="D70" i="26" s="1"/>
  <c r="C73" i="26" a="1"/>
  <c r="C73" i="26" s="1"/>
  <c r="D72" i="26" a="1"/>
  <c r="D72" i="26" s="1"/>
  <c r="F75" i="26" a="1"/>
  <c r="F75" i="26" s="1"/>
  <c r="D73" i="26" a="1"/>
  <c r="D73" i="26" s="1"/>
  <c r="E72" i="26" a="1"/>
  <c r="E72" i="26" s="1"/>
  <c r="F73" i="26" a="1"/>
  <c r="F73" i="26" s="1"/>
  <c r="E73" i="26" a="1"/>
  <c r="E73" i="26" s="1"/>
  <c r="C72" i="26" a="1"/>
  <c r="C72" i="26" s="1"/>
  <c r="F72" i="26" a="1"/>
  <c r="F72" i="26" s="1"/>
  <c r="D74" i="26" a="1"/>
  <c r="D74" i="26" s="1"/>
  <c r="C74" i="26" a="1"/>
  <c r="C74" i="26" s="1"/>
  <c r="E75" i="26" a="1"/>
  <c r="E75" i="26" s="1"/>
  <c r="F74" i="26" a="1"/>
  <c r="F74" i="26" s="1"/>
  <c r="E74" i="26" a="1"/>
  <c r="E74" i="26" s="1"/>
  <c r="C75" i="26" a="1"/>
  <c r="C75" i="26" s="1"/>
  <c r="D75" i="26" a="1"/>
  <c r="D75" i="26" s="1"/>
  <c r="D76" i="26" a="1"/>
  <c r="D76" i="26" s="1"/>
  <c r="E76" i="26" a="1"/>
  <c r="E76" i="26" s="1"/>
  <c r="F76" i="26" a="1"/>
  <c r="F76" i="26" s="1"/>
  <c r="C76" i="26" a="1"/>
  <c r="C76" i="26" s="1"/>
  <c r="D78" i="26" a="1"/>
  <c r="D78" i="26" s="1"/>
  <c r="C77" i="26" a="1"/>
  <c r="C77" i="26" s="1"/>
  <c r="D77" i="26" a="1"/>
  <c r="D77" i="26" s="1"/>
  <c r="E77" i="26" a="1"/>
  <c r="E77" i="26" s="1"/>
  <c r="F77" i="26" a="1"/>
  <c r="F77" i="26" s="1"/>
  <c r="E78" i="26" a="1"/>
  <c r="E78" i="26" s="1"/>
  <c r="C81" i="26" a="1"/>
  <c r="C81" i="26" s="1"/>
  <c r="C79" i="26" a="1"/>
  <c r="C79" i="26" s="1"/>
  <c r="E79" i="26" a="1"/>
  <c r="E79" i="26" s="1"/>
  <c r="D79" i="26" a="1"/>
  <c r="D79" i="26" s="1"/>
  <c r="F79" i="26" a="1"/>
  <c r="F79" i="26" s="1"/>
  <c r="C78" i="26" a="1"/>
  <c r="C78" i="26" s="1"/>
  <c r="F78" i="26" a="1"/>
  <c r="F78" i="26" s="1"/>
  <c r="D80" i="26" a="1"/>
  <c r="D80" i="26" s="1"/>
  <c r="F80" i="26" a="1"/>
  <c r="F80" i="26" s="1"/>
  <c r="E80" i="26" a="1"/>
  <c r="E80" i="26" s="1"/>
  <c r="F81" i="26" a="1"/>
  <c r="F81" i="26" s="1"/>
  <c r="C80" i="26" a="1"/>
  <c r="C80" i="26" s="1"/>
  <c r="E82" i="26" a="1"/>
  <c r="E82" i="26" s="1"/>
  <c r="E83" i="26" a="1"/>
  <c r="E83" i="26" s="1"/>
  <c r="E81" i="26" a="1"/>
  <c r="E81" i="26" s="1"/>
  <c r="D81" i="26" a="1"/>
  <c r="D81" i="26" s="1"/>
  <c r="F82" i="26" a="1"/>
  <c r="F82" i="26" s="1"/>
  <c r="F85" i="26" a="1"/>
  <c r="F85" i="26" s="1"/>
  <c r="E84" i="26" a="1"/>
  <c r="E84" i="26" s="1"/>
  <c r="C83" i="26" a="1"/>
  <c r="C83" i="26" s="1"/>
  <c r="E85" i="26" a="1"/>
  <c r="E85" i="26" s="1"/>
  <c r="C82" i="26" a="1"/>
  <c r="C82" i="26" s="1"/>
  <c r="D82" i="26" a="1"/>
  <c r="D82" i="26" s="1"/>
  <c r="D83" i="26" a="1"/>
  <c r="D83" i="26" s="1"/>
  <c r="D84" i="26" a="1"/>
  <c r="D84" i="26" s="1"/>
  <c r="D87" i="26" a="1"/>
  <c r="D87" i="26" s="1"/>
  <c r="F83" i="26" a="1"/>
  <c r="F83" i="26" s="1"/>
  <c r="C86" i="26" a="1"/>
  <c r="C86" i="26" s="1"/>
  <c r="C85" i="26" a="1"/>
  <c r="C85" i="26" s="1"/>
  <c r="E86" i="26" a="1"/>
  <c r="E86" i="26" s="1"/>
  <c r="F84" i="26" a="1"/>
  <c r="F84" i="26" s="1"/>
  <c r="C84" i="26" a="1"/>
  <c r="C84" i="26" s="1"/>
  <c r="D85" i="26" a="1"/>
  <c r="D85" i="26" s="1"/>
  <c r="F89" i="26" a="1"/>
  <c r="F89" i="26" s="1"/>
  <c r="F86" i="26" a="1"/>
  <c r="F86" i="26" s="1"/>
  <c r="C88" i="26" a="1"/>
  <c r="C88" i="26" s="1"/>
  <c r="E87" i="26" a="1"/>
  <c r="E87" i="26" s="1"/>
  <c r="D86" i="26" a="1"/>
  <c r="D86" i="26" s="1"/>
  <c r="C87" i="26" a="1"/>
  <c r="C87" i="26" s="1"/>
  <c r="D89" i="26" a="1"/>
  <c r="D89" i="26" s="1"/>
  <c r="D88" i="26" a="1"/>
  <c r="D88" i="26" s="1"/>
  <c r="C89" i="26" a="1"/>
  <c r="C89" i="26" s="1"/>
  <c r="E88" i="26" a="1"/>
  <c r="E88" i="26" s="1"/>
  <c r="F88" i="26" a="1"/>
  <c r="F88" i="26" s="1"/>
  <c r="F87" i="26" a="1"/>
  <c r="F87" i="26" s="1"/>
  <c r="E89" i="26" a="1"/>
  <c r="E89" i="26" s="1"/>
  <c r="E90" i="26" a="1"/>
  <c r="E90" i="26" s="1"/>
  <c r="E91" i="26" a="1"/>
  <c r="E91" i="26" s="1"/>
  <c r="E92" i="26" a="1"/>
  <c r="E92" i="26" s="1"/>
  <c r="C90" i="26" a="1"/>
  <c r="C90" i="26" s="1"/>
  <c r="F90" i="26" a="1"/>
  <c r="F90" i="26" s="1"/>
  <c r="D90" i="26" a="1"/>
  <c r="D90" i="26" s="1"/>
  <c r="D92" i="26" a="1"/>
  <c r="D92" i="26" s="1"/>
  <c r="F91" i="26" a="1"/>
  <c r="F91" i="26" s="1"/>
  <c r="F92" i="26" a="1"/>
  <c r="F92" i="26" s="1"/>
  <c r="D91" i="26" a="1"/>
  <c r="D91" i="26" s="1"/>
  <c r="C93" i="26" a="1"/>
  <c r="C93" i="26" s="1"/>
  <c r="C92" i="26" a="1"/>
  <c r="C92" i="26" s="1"/>
  <c r="C91" i="26" a="1"/>
  <c r="C91" i="26" s="1"/>
  <c r="E94" i="26" a="1"/>
  <c r="E94" i="26" s="1"/>
  <c r="F93" i="26" a="1"/>
  <c r="F93" i="26" s="1"/>
  <c r="D93" i="26" a="1"/>
  <c r="D93" i="26" s="1"/>
  <c r="E93" i="26" a="1"/>
  <c r="E93" i="26" s="1"/>
  <c r="D95" i="26" a="1"/>
  <c r="D95" i="26" s="1"/>
  <c r="D94" i="26" a="1"/>
  <c r="D94" i="26" s="1"/>
  <c r="D96" i="26" a="1"/>
  <c r="D96" i="26" s="1"/>
  <c r="F96" i="26" a="1"/>
  <c r="F96" i="26" s="1"/>
  <c r="E95" i="26" a="1"/>
  <c r="E95" i="26" s="1"/>
  <c r="E96" i="26" a="1"/>
  <c r="E96" i="26" s="1"/>
  <c r="C95" i="26" a="1"/>
  <c r="C95" i="26" s="1"/>
  <c r="F94" i="26" a="1"/>
  <c r="F94" i="26" s="1"/>
  <c r="C96" i="26" a="1"/>
  <c r="C96" i="26" s="1"/>
  <c r="C94" i="26" a="1"/>
  <c r="C94" i="26" s="1"/>
  <c r="F95" i="26" a="1"/>
  <c r="F95" i="26" s="1"/>
  <c r="C100" i="26" a="1"/>
  <c r="C100" i="26" s="1"/>
  <c r="F98" i="26" a="1"/>
  <c r="F98" i="26" s="1"/>
  <c r="E97" i="26" a="1"/>
  <c r="E97" i="26" s="1"/>
  <c r="C98" i="26" a="1"/>
  <c r="C98" i="26" s="1"/>
  <c r="D98" i="26" a="1"/>
  <c r="D98" i="26" s="1"/>
  <c r="F97" i="26" a="1"/>
  <c r="F97" i="26" s="1"/>
  <c r="C97" i="26" a="1"/>
  <c r="C97" i="26" s="1"/>
  <c r="E98" i="26" a="1"/>
  <c r="E98" i="26" s="1"/>
  <c r="D97" i="26" a="1"/>
  <c r="D97" i="26" s="1"/>
  <c r="F100" i="26" a="1"/>
  <c r="F100" i="26" s="1"/>
  <c r="C106" i="26" a="1"/>
  <c r="C106" i="26" s="1"/>
  <c r="C107" i="26" a="1"/>
  <c r="C107" i="26" s="1"/>
  <c r="G107" i="26" l="1"/>
  <c r="G106" i="26"/>
  <c r="G19" i="26"/>
  <c r="G28" i="26"/>
  <c r="G59" i="26"/>
  <c r="G46" i="26"/>
  <c r="G103" i="26"/>
  <c r="H103" i="26" s="1" a="1"/>
  <c r="H103" i="26" s="1"/>
  <c r="G47" i="26"/>
  <c r="G45" i="26"/>
  <c r="G36" i="26"/>
  <c r="G99" i="26"/>
  <c r="H99" i="26" s="1" a="1"/>
  <c r="H99" i="26" s="1"/>
  <c r="G24" i="26"/>
  <c r="G18" i="26"/>
  <c r="G84" i="26"/>
  <c r="H84" i="26" s="1" a="1"/>
  <c r="H84" i="26" s="1"/>
  <c r="G51" i="26"/>
  <c r="G92" i="26"/>
  <c r="H92" i="26" s="1" a="1"/>
  <c r="H92" i="26" s="1"/>
  <c r="G90" i="26"/>
  <c r="H90" i="26" s="1" a="1"/>
  <c r="H90" i="26" s="1"/>
  <c r="G82" i="26"/>
  <c r="H82" i="26" s="1" a="1"/>
  <c r="H82" i="26" s="1"/>
  <c r="G78" i="26"/>
  <c r="G79" i="26"/>
  <c r="G76" i="26"/>
  <c r="G72" i="26"/>
  <c r="G67" i="26"/>
  <c r="G58" i="26"/>
  <c r="G56" i="26"/>
  <c r="G94" i="26"/>
  <c r="H94" i="26" s="1" a="1"/>
  <c r="H94" i="26" s="1"/>
  <c r="G96" i="26"/>
  <c r="G88" i="26"/>
  <c r="G86" i="26"/>
  <c r="G83" i="26"/>
  <c r="G80" i="26"/>
  <c r="G77" i="26"/>
  <c r="G68" i="26"/>
  <c r="G63" i="26"/>
  <c r="G12" i="26"/>
  <c r="G30" i="26"/>
  <c r="G21" i="26"/>
  <c r="G23" i="26"/>
  <c r="G17" i="26"/>
  <c r="G26" i="26"/>
  <c r="G100" i="26"/>
  <c r="G91" i="26"/>
  <c r="G87" i="26"/>
  <c r="G73" i="26"/>
  <c r="G70" i="26"/>
  <c r="G69" i="26"/>
  <c r="G64" i="26"/>
  <c r="G65" i="26"/>
  <c r="G61" i="26"/>
  <c r="G57" i="26"/>
  <c r="G54" i="26"/>
  <c r="G53" i="26"/>
  <c r="G49" i="26"/>
  <c r="G44" i="26"/>
  <c r="G16" i="26"/>
  <c r="G22" i="26"/>
  <c r="G31" i="26"/>
  <c r="G11" i="26"/>
  <c r="G34" i="26"/>
  <c r="G105" i="26"/>
  <c r="G98" i="26"/>
  <c r="G95" i="26"/>
  <c r="G89" i="26"/>
  <c r="G50" i="26"/>
  <c r="G48" i="26"/>
  <c r="G43" i="26"/>
  <c r="G41" i="26"/>
  <c r="G42" i="26"/>
  <c r="G13" i="26"/>
  <c r="G27" i="26"/>
  <c r="G35" i="26"/>
  <c r="G38" i="26"/>
  <c r="G20" i="26"/>
  <c r="G33" i="26"/>
  <c r="D109" i="26" a="1"/>
  <c r="D109" i="26" s="1"/>
  <c r="C109" i="26" a="1"/>
  <c r="C109" i="26" s="1"/>
  <c r="E109" i="26" a="1"/>
  <c r="E109" i="26" s="1"/>
  <c r="F109" i="26" a="1"/>
  <c r="F109" i="26" s="1"/>
  <c r="G102" i="26"/>
  <c r="G104" i="26"/>
  <c r="H107" i="26" a="1"/>
  <c r="H107" i="26" s="1"/>
  <c r="H106" i="26" a="1"/>
  <c r="H106" i="26" s="1"/>
  <c r="G97" i="26"/>
  <c r="G93" i="26"/>
  <c r="G85" i="26"/>
  <c r="G81" i="26"/>
  <c r="G75" i="26"/>
  <c r="G74" i="26"/>
  <c r="G71" i="26"/>
  <c r="G66" i="26"/>
  <c r="G62" i="26"/>
  <c r="G60" i="26"/>
  <c r="G55" i="26"/>
  <c r="G52" i="26"/>
  <c r="G39" i="26"/>
  <c r="G15" i="26"/>
  <c r="G32" i="26"/>
  <c r="G10" i="26"/>
  <c r="G25" i="26"/>
  <c r="G37" i="26"/>
  <c r="G40" i="26"/>
  <c r="G14" i="26"/>
  <c r="G29" i="26"/>
  <c r="G101" i="26"/>
  <c r="C108" i="26" a="1"/>
  <c r="C108" i="26" s="1"/>
  <c r="D108" i="26" a="1"/>
  <c r="D108" i="26" s="1"/>
  <c r="E108" i="26" a="1"/>
  <c r="E108" i="26" s="1"/>
  <c r="F108" i="26" a="1"/>
  <c r="F108" i="26" s="1"/>
  <c r="H51" i="26" l="1" a="1"/>
  <c r="H51" i="26" s="1"/>
  <c r="H77" i="26" a="1"/>
  <c r="H77" i="26" s="1"/>
  <c r="H58" i="26" a="1"/>
  <c r="H58" i="26" s="1"/>
  <c r="H79" i="26" a="1"/>
  <c r="H79" i="26" s="1"/>
  <c r="H67" i="26" a="1"/>
  <c r="H67" i="26" s="1"/>
  <c r="H78" i="26" a="1"/>
  <c r="H78" i="26" s="1"/>
  <c r="H72" i="26" a="1"/>
  <c r="H72" i="26" s="1"/>
  <c r="H56" i="26" a="1"/>
  <c r="H56" i="26" s="1"/>
  <c r="H76" i="26" a="1"/>
  <c r="H76" i="26" s="1"/>
  <c r="H59" i="26" a="1"/>
  <c r="H59" i="26" s="1"/>
  <c r="H19" i="26" a="1"/>
  <c r="H19" i="26" s="1"/>
  <c r="H45" i="26" a="1"/>
  <c r="H45" i="26" s="1"/>
  <c r="H36" i="26" a="1"/>
  <c r="H36" i="26" s="1"/>
  <c r="H46" i="26" a="1"/>
  <c r="H46" i="26" s="1"/>
  <c r="D110" i="26"/>
  <c r="H28" i="26" a="1"/>
  <c r="H28" i="26" s="1"/>
  <c r="H24" i="26" a="1"/>
  <c r="H24" i="26" s="1"/>
  <c r="H47" i="26" a="1"/>
  <c r="H47" i="26" s="1"/>
  <c r="H18" i="26" a="1"/>
  <c r="H18" i="26" s="1"/>
  <c r="E138" i="26" a="1"/>
  <c r="E138" i="26" s="1"/>
  <c r="G138" i="26" a="1"/>
  <c r="G138" i="26" s="1"/>
  <c r="G109" i="26"/>
  <c r="H38" i="26" a="1"/>
  <c r="H38" i="26" s="1"/>
  <c r="H42" i="26" a="1"/>
  <c r="H42" i="26" s="1"/>
  <c r="H50" i="26" a="1"/>
  <c r="H50" i="26" s="1"/>
  <c r="H105" i="26" a="1"/>
  <c r="H105" i="26" s="1"/>
  <c r="H11" i="26" a="1"/>
  <c r="H11" i="26" s="1"/>
  <c r="H16" i="26" a="1"/>
  <c r="H16" i="26" s="1"/>
  <c r="H57" i="26" a="1"/>
  <c r="H57" i="26" s="1"/>
  <c r="H69" i="26" a="1"/>
  <c r="H69" i="26" s="1"/>
  <c r="H91" i="26" a="1"/>
  <c r="H91" i="26" s="1"/>
  <c r="H26" i="26" a="1"/>
  <c r="H26" i="26" s="1"/>
  <c r="H21" i="26" a="1"/>
  <c r="H21" i="26" s="1"/>
  <c r="H25" i="26" a="1"/>
  <c r="H25" i="26" s="1"/>
  <c r="D138" i="26" a="1"/>
  <c r="D138" i="26" s="1"/>
  <c r="H32" i="26" a="1"/>
  <c r="H32" i="26" s="1"/>
  <c r="H55" i="26" a="1"/>
  <c r="H55" i="26" s="1"/>
  <c r="H71" i="26" a="1"/>
  <c r="H71" i="26" s="1"/>
  <c r="H85" i="26" a="1"/>
  <c r="H85" i="26" s="1"/>
  <c r="H97" i="26" a="1"/>
  <c r="H97" i="26" s="1"/>
  <c r="H35" i="26" a="1"/>
  <c r="H35" i="26" s="1"/>
  <c r="H41" i="26" a="1"/>
  <c r="H41" i="26" s="1"/>
  <c r="H89" i="26" a="1"/>
  <c r="H89" i="26" s="1"/>
  <c r="H31" i="26" a="1"/>
  <c r="H31" i="26" s="1"/>
  <c r="H61" i="26" a="1"/>
  <c r="H61" i="26" s="1"/>
  <c r="H70" i="26" a="1"/>
  <c r="H70" i="26" s="1"/>
  <c r="H100" i="26" a="1"/>
  <c r="H100" i="26" s="1"/>
  <c r="H30" i="26" a="1"/>
  <c r="H30" i="26" s="1"/>
  <c r="H12" i="26" a="1"/>
  <c r="H12" i="26" s="1"/>
  <c r="H80" i="26" a="1"/>
  <c r="H80" i="26" s="1"/>
  <c r="H102" i="26" a="1"/>
  <c r="H102" i="26" s="1"/>
  <c r="H40" i="26" a="1"/>
  <c r="H40" i="26" s="1"/>
  <c r="G108" i="26"/>
  <c r="H29" i="26" a="1"/>
  <c r="H29" i="26" s="1"/>
  <c r="H37" i="26" a="1"/>
  <c r="H37" i="26" s="1"/>
  <c r="C110" i="26"/>
  <c r="H60" i="26" a="1"/>
  <c r="H60" i="26" s="1"/>
  <c r="H74" i="26" a="1"/>
  <c r="H74" i="26" s="1"/>
  <c r="H93" i="26" a="1"/>
  <c r="H93" i="26" s="1"/>
  <c r="H104" i="26" a="1"/>
  <c r="H104" i="26" s="1"/>
  <c r="F110" i="26"/>
  <c r="H33" i="26" a="1"/>
  <c r="H33" i="26" s="1"/>
  <c r="H27" i="26" a="1"/>
  <c r="H27" i="26" s="1"/>
  <c r="H13" i="26" a="1"/>
  <c r="H13" i="26" s="1"/>
  <c r="H43" i="26" a="1"/>
  <c r="H43" i="26" s="1"/>
  <c r="H95" i="26" a="1"/>
  <c r="H95" i="26" s="1"/>
  <c r="H34" i="26" a="1"/>
  <c r="H34" i="26" s="1"/>
  <c r="E110" i="26"/>
  <c r="H44" i="26" a="1"/>
  <c r="H44" i="26" s="1"/>
  <c r="H49" i="26" a="1"/>
  <c r="H49" i="26" s="1"/>
  <c r="H53" i="26" a="1"/>
  <c r="H53" i="26" s="1"/>
  <c r="H65" i="26" a="1"/>
  <c r="H65" i="26" s="1"/>
  <c r="H73" i="26" a="1"/>
  <c r="H73" i="26" s="1"/>
  <c r="H17" i="26" a="1"/>
  <c r="H17" i="26" s="1"/>
  <c r="H63" i="26" a="1"/>
  <c r="H63" i="26" s="1"/>
  <c r="H83" i="26" a="1"/>
  <c r="H83" i="26" s="1"/>
  <c r="H88" i="26" a="1"/>
  <c r="H88" i="26" s="1"/>
  <c r="H10" i="26" a="1"/>
  <c r="H10" i="26" s="1"/>
  <c r="H52" i="26" a="1"/>
  <c r="H52" i="26" s="1"/>
  <c r="H66" i="26" a="1"/>
  <c r="H66" i="26" s="1"/>
  <c r="H81" i="26" a="1"/>
  <c r="H81" i="26" s="1"/>
  <c r="H101" i="26" a="1"/>
  <c r="H101" i="26" s="1"/>
  <c r="H14" i="26" a="1"/>
  <c r="H14" i="26" s="1"/>
  <c r="H15" i="26" a="1"/>
  <c r="H15" i="26" s="1"/>
  <c r="H39" i="26" a="1"/>
  <c r="H39" i="26" s="1"/>
  <c r="H62" i="26" a="1"/>
  <c r="H62" i="26" s="1"/>
  <c r="H75" i="26" a="1"/>
  <c r="H75" i="26" s="1"/>
  <c r="F138" i="26" a="1"/>
  <c r="F138" i="26" s="1"/>
  <c r="H20" i="26" a="1"/>
  <c r="H20" i="26" s="1"/>
  <c r="H48" i="26" a="1"/>
  <c r="H48" i="26" s="1"/>
  <c r="H98" i="26" a="1"/>
  <c r="H98" i="26" s="1"/>
  <c r="H22" i="26" a="1"/>
  <c r="H22" i="26" s="1"/>
  <c r="H54" i="26" a="1"/>
  <c r="H54" i="26" s="1"/>
  <c r="H64" i="26" a="1"/>
  <c r="H64" i="26" s="1"/>
  <c r="H87" i="26" a="1"/>
  <c r="H87" i="26" s="1"/>
  <c r="H23" i="26" a="1"/>
  <c r="H23" i="26" s="1"/>
  <c r="H68" i="26" a="1"/>
  <c r="H68" i="26" s="1"/>
  <c r="H86" i="26" a="1"/>
  <c r="H86" i="26" s="1"/>
  <c r="H96" i="26" a="1"/>
  <c r="H96" i="26" s="1"/>
  <c r="I88" i="26" l="1"/>
  <c r="I49" i="26"/>
  <c r="I65" i="26"/>
  <c r="I95" i="26"/>
  <c r="I47" i="26"/>
  <c r="I72" i="26"/>
  <c r="I10" i="26"/>
  <c r="I27" i="26"/>
  <c r="I64" i="26"/>
  <c r="I94" i="26"/>
  <c r="I14" i="26"/>
  <c r="I23" i="26"/>
  <c r="I98" i="26"/>
  <c r="I28" i="26"/>
  <c r="I63" i="26"/>
  <c r="I50" i="26"/>
  <c r="I96" i="26"/>
  <c r="I58" i="26"/>
  <c r="I20" i="26"/>
  <c r="I75" i="26"/>
  <c r="I39" i="26"/>
  <c r="I86" i="26"/>
  <c r="I46" i="26"/>
  <c r="I79" i="26"/>
  <c r="I62" i="26"/>
  <c r="I15" i="26"/>
  <c r="I101" i="26"/>
  <c r="I66" i="26"/>
  <c r="I24" i="26"/>
  <c r="I43" i="26"/>
  <c r="I106" i="26"/>
  <c r="I45" i="26"/>
  <c r="I81" i="26"/>
  <c r="I52" i="26"/>
  <c r="G110" i="26"/>
  <c r="I103" i="26"/>
  <c r="I36" i="26"/>
  <c r="I13" i="26"/>
  <c r="I74" i="26"/>
  <c r="I37" i="26"/>
  <c r="I68" i="26"/>
  <c r="I87" i="26"/>
  <c r="I54" i="26"/>
  <c r="I22" i="26"/>
  <c r="I82" i="26"/>
  <c r="I48" i="26"/>
  <c r="I83" i="26"/>
  <c r="I17" i="26"/>
  <c r="I73" i="26"/>
  <c r="I53" i="26"/>
  <c r="I44" i="26"/>
  <c r="I34" i="26"/>
  <c r="I90" i="26"/>
  <c r="I33" i="26"/>
  <c r="I77" i="26"/>
  <c r="I104" i="26"/>
  <c r="I93" i="26"/>
  <c r="I60" i="26"/>
  <c r="I18" i="26"/>
  <c r="I29" i="26"/>
  <c r="I40" i="26"/>
  <c r="I102" i="26"/>
  <c r="I61" i="26"/>
  <c r="I76" i="26"/>
  <c r="I100" i="26"/>
  <c r="I12" i="26"/>
  <c r="I30" i="26"/>
  <c r="I89" i="26"/>
  <c r="I67" i="26"/>
  <c r="I97" i="26"/>
  <c r="I71" i="26"/>
  <c r="I32" i="26"/>
  <c r="I25" i="26"/>
  <c r="I59" i="26"/>
  <c r="I91" i="26"/>
  <c r="I57" i="26"/>
  <c r="I92" i="26"/>
  <c r="I107" i="26"/>
  <c r="I70" i="26"/>
  <c r="I31" i="26"/>
  <c r="I56" i="26"/>
  <c r="I35" i="26"/>
  <c r="I19" i="26"/>
  <c r="I26" i="26"/>
  <c r="I109" i="26"/>
  <c r="H109" i="26" a="1"/>
  <c r="H109" i="26" s="1"/>
  <c r="H108" i="26" a="1"/>
  <c r="H108" i="26" s="1"/>
  <c r="I108" i="26"/>
  <c r="I99" i="26"/>
  <c r="I80" i="26"/>
  <c r="I78" i="26"/>
  <c r="I41" i="26"/>
  <c r="I85" i="26"/>
  <c r="I55" i="26"/>
  <c r="I21" i="26"/>
  <c r="I69" i="26"/>
  <c r="I16" i="26"/>
  <c r="I11" i="26"/>
  <c r="I105" i="26"/>
  <c r="I38" i="26"/>
  <c r="I84" i="26"/>
  <c r="I42" i="26"/>
  <c r="I51" i="26"/>
  <c r="M15" i="26" l="1" a="1"/>
  <c r="M15" i="26" s="1"/>
  <c r="N15" i="26" a="1"/>
  <c r="N15" i="26" s="1"/>
  <c r="L15" i="26" a="1"/>
  <c r="L15" i="26" s="1"/>
  <c r="P15" i="26" a="1"/>
  <c r="P15" i="26" s="1"/>
  <c r="O15" i="26" a="1"/>
  <c r="O15" i="26" s="1"/>
  <c r="M12" i="26" a="1"/>
  <c r="M12" i="26" s="1"/>
  <c r="O20" i="26" a="1"/>
  <c r="O20" i="26" s="1"/>
  <c r="N39" i="26" a="1"/>
  <c r="N39" i="26" s="1"/>
  <c r="O12" i="26" a="1"/>
  <c r="O12" i="26" s="1"/>
  <c r="P20" i="26" a="1"/>
  <c r="P20" i="26" s="1"/>
  <c r="P17" i="26" a="1"/>
  <c r="P17" i="26" s="1"/>
  <c r="N40" i="26" a="1"/>
  <c r="N40" i="26" s="1"/>
  <c r="M19" i="26" a="1"/>
  <c r="M19" i="26" s="1"/>
  <c r="O18" i="26" a="1"/>
  <c r="O18" i="26" s="1"/>
  <c r="P44" i="26" a="1"/>
  <c r="P44" i="26" s="1"/>
  <c r="O37" i="26" a="1"/>
  <c r="O37" i="26" s="1"/>
  <c r="P32" i="26" a="1"/>
  <c r="P32" i="26" s="1"/>
  <c r="P33" i="26" a="1"/>
  <c r="P33" i="26" s="1"/>
  <c r="M31" i="26" a="1"/>
  <c r="M31" i="26" s="1"/>
  <c r="M37" i="26" a="1"/>
  <c r="M37" i="26" s="1"/>
  <c r="P11" i="26" a="1"/>
  <c r="P11" i="26" s="1"/>
  <c r="L10" i="26" a="1"/>
  <c r="L10" i="26" s="1"/>
  <c r="O14" i="26" a="1"/>
  <c r="O14" i="26" s="1"/>
  <c r="M32" i="26" a="1"/>
  <c r="M32" i="26" s="1"/>
  <c r="N12" i="26" a="1"/>
  <c r="N12" i="26" s="1"/>
  <c r="O10" i="26" a="1"/>
  <c r="O10" i="26" s="1"/>
  <c r="P16" i="26" a="1"/>
  <c r="P16" i="26" s="1"/>
  <c r="N34" i="26" a="1"/>
  <c r="N34" i="26" s="1"/>
  <c r="L35" i="26" a="1"/>
  <c r="L35" i="26" s="1"/>
  <c r="O40" i="26" a="1"/>
  <c r="O40" i="26" s="1"/>
  <c r="M34" i="26" a="1"/>
  <c r="M34" i="26" s="1"/>
  <c r="N36" i="26" a="1"/>
  <c r="N36" i="26" s="1"/>
  <c r="M26" i="26" a="1"/>
  <c r="M26" i="26" s="1"/>
  <c r="M30" i="26" a="1"/>
  <c r="M30" i="26" s="1"/>
  <c r="N72" i="26" a="1"/>
  <c r="N72" i="26" s="1"/>
  <c r="O19" i="26" a="1"/>
  <c r="O19" i="26" s="1"/>
  <c r="N26" i="26" a="1"/>
  <c r="N26" i="26" s="1"/>
  <c r="L45" i="26" a="1"/>
  <c r="L45" i="26" s="1"/>
  <c r="O26" i="26" a="1"/>
  <c r="O26" i="26" s="1"/>
  <c r="P28" i="26" a="1"/>
  <c r="P28" i="26" s="1"/>
  <c r="L26" i="26" a="1"/>
  <c r="L26" i="26" s="1"/>
  <c r="M21" i="26" a="1"/>
  <c r="M21" i="26" s="1"/>
  <c r="N20" i="26" a="1"/>
  <c r="N20" i="26" s="1"/>
  <c r="N23" i="26" a="1"/>
  <c r="N23" i="26" s="1"/>
  <c r="L21" i="26" a="1"/>
  <c r="L21" i="26" s="1"/>
  <c r="P26" i="26" a="1"/>
  <c r="P26" i="26" s="1"/>
  <c r="L23" i="26" a="1"/>
  <c r="L23" i="26" s="1"/>
  <c r="O16" i="26" a="1"/>
  <c r="O16" i="26" s="1"/>
  <c r="N25" i="26" a="1"/>
  <c r="N25" i="26" s="1"/>
  <c r="P19" i="26" a="1"/>
  <c r="P19" i="26" s="1"/>
  <c r="M18" i="26" a="1"/>
  <c r="M18" i="26" s="1"/>
  <c r="L36" i="26" a="1"/>
  <c r="L36" i="26" s="1"/>
  <c r="P21" i="26" a="1"/>
  <c r="P21" i="26" s="1"/>
  <c r="L24" i="26" a="1"/>
  <c r="L24" i="26" s="1"/>
  <c r="O48" i="26" a="1"/>
  <c r="O48" i="26" s="1"/>
  <c r="O30" i="26" a="1"/>
  <c r="O30" i="26" s="1"/>
  <c r="O46" i="26" a="1"/>
  <c r="O46" i="26" s="1"/>
  <c r="O22" i="26" a="1"/>
  <c r="O22" i="26" s="1"/>
  <c r="N38" i="26" a="1"/>
  <c r="N38" i="26" s="1"/>
  <c r="L28" i="26" a="1"/>
  <c r="L28" i="26" s="1"/>
  <c r="L46" i="26" a="1"/>
  <c r="L46" i="26" s="1"/>
  <c r="N19" i="26" a="1"/>
  <c r="N19" i="26" s="1"/>
  <c r="L30" i="26" a="1"/>
  <c r="L30" i="26" s="1"/>
  <c r="N41" i="26" a="1"/>
  <c r="N41" i="26" s="1"/>
  <c r="L13" i="26" a="1"/>
  <c r="L13" i="26" s="1"/>
  <c r="L14" i="26" a="1"/>
  <c r="L14" i="26" s="1"/>
  <c r="P13" i="26" a="1"/>
  <c r="P13" i="26" s="1"/>
  <c r="N48" i="26" a="1"/>
  <c r="N48" i="26" s="1"/>
  <c r="O27" i="26" a="1"/>
  <c r="O27" i="26" s="1"/>
  <c r="L29" i="26" a="1"/>
  <c r="L29" i="26" s="1"/>
  <c r="L32" i="26" a="1"/>
  <c r="L32" i="26" s="1"/>
  <c r="P18" i="26" a="1"/>
  <c r="P18" i="26" s="1"/>
  <c r="M38" i="26" a="1"/>
  <c r="M38" i="26" s="1"/>
  <c r="M17" i="26" a="1"/>
  <c r="M17" i="26" s="1"/>
  <c r="L17" i="26" a="1"/>
  <c r="L17" i="26" s="1"/>
  <c r="N21" i="26" a="1"/>
  <c r="N21" i="26" s="1"/>
  <c r="L16" i="26" a="1"/>
  <c r="L16" i="26" s="1"/>
  <c r="P14" i="26" a="1"/>
  <c r="P14" i="26" s="1"/>
  <c r="N97" i="26" a="1"/>
  <c r="N97" i="26" s="1"/>
  <c r="L106" i="26" a="1"/>
  <c r="L106" i="26" s="1"/>
  <c r="O97" i="26" a="1"/>
  <c r="O97" i="26" s="1"/>
  <c r="M72" i="26" a="1"/>
  <c r="M72" i="26" s="1"/>
  <c r="N45" i="26" a="1"/>
  <c r="N45" i="26" s="1"/>
  <c r="O62" i="26" a="1"/>
  <c r="O62" i="26" s="1"/>
  <c r="O43" i="26" a="1"/>
  <c r="O43" i="26" s="1"/>
  <c r="O101" i="26" a="1"/>
  <c r="O101" i="26" s="1"/>
  <c r="P78" i="26" a="1"/>
  <c r="P78" i="26" s="1"/>
  <c r="N107" i="26" a="1"/>
  <c r="N107" i="26" s="1"/>
  <c r="O68" i="26" a="1"/>
  <c r="O68" i="26" s="1"/>
  <c r="P91" i="26" a="1"/>
  <c r="P91" i="26" s="1"/>
  <c r="N69" i="26" a="1"/>
  <c r="N69" i="26" s="1"/>
  <c r="N104" i="26" a="1"/>
  <c r="N104" i="26" s="1"/>
  <c r="N88" i="26" a="1"/>
  <c r="N88" i="26" s="1"/>
  <c r="N99" i="26" a="1"/>
  <c r="N99" i="26" s="1"/>
  <c r="L102" i="26" a="1"/>
  <c r="L102" i="26" s="1"/>
  <c r="L50" i="26" a="1"/>
  <c r="L50" i="26" s="1"/>
  <c r="N55" i="26" a="1"/>
  <c r="N55" i="26" s="1"/>
  <c r="L76" i="26" a="1"/>
  <c r="L76" i="26" s="1"/>
  <c r="P102" i="26" a="1"/>
  <c r="P102" i="26" s="1"/>
  <c r="M63" i="26" a="1"/>
  <c r="M63" i="26" s="1"/>
  <c r="M102" i="26" a="1"/>
  <c r="M102" i="26" s="1"/>
  <c r="O77" i="26" a="1"/>
  <c r="O77" i="26" s="1"/>
  <c r="M98" i="26" a="1"/>
  <c r="M98" i="26" s="1"/>
  <c r="O85" i="26" a="1"/>
  <c r="O85" i="26" s="1"/>
  <c r="O75" i="26" a="1"/>
  <c r="O75" i="26" s="1"/>
  <c r="P85" i="26" a="1"/>
  <c r="P85" i="26" s="1"/>
  <c r="M95" i="26" a="1"/>
  <c r="M95" i="26" s="1"/>
  <c r="M54" i="26" a="1"/>
  <c r="M54" i="26" s="1"/>
  <c r="P57" i="26" a="1"/>
  <c r="P57" i="26" s="1"/>
  <c r="P61" i="26" a="1"/>
  <c r="P61" i="26" s="1"/>
  <c r="L82" i="26" a="1"/>
  <c r="L82" i="26" s="1"/>
  <c r="M77" i="26" a="1"/>
  <c r="M77" i="26" s="1"/>
  <c r="O88" i="26" a="1"/>
  <c r="O88" i="26" s="1"/>
  <c r="L42" i="26" a="1"/>
  <c r="L42" i="26" s="1"/>
  <c r="P99" i="26" a="1"/>
  <c r="P99" i="26" s="1"/>
  <c r="L93" i="26" a="1"/>
  <c r="L93" i="26" s="1"/>
  <c r="N103" i="26" a="1"/>
  <c r="N103" i="26" s="1"/>
  <c r="P46" i="26" a="1"/>
  <c r="P46" i="26" s="1"/>
  <c r="M78" i="26" a="1"/>
  <c r="M78" i="26" s="1"/>
  <c r="L48" i="26" a="1"/>
  <c r="L48" i="26" s="1"/>
  <c r="O107" i="26" a="1"/>
  <c r="O107" i="26" s="1"/>
  <c r="N54" i="26" a="1"/>
  <c r="N54" i="26" s="1"/>
  <c r="O63" i="26" a="1"/>
  <c r="O63" i="26" s="1"/>
  <c r="O53" i="26" a="1"/>
  <c r="O53" i="26" s="1"/>
  <c r="O104" i="26" a="1"/>
  <c r="O104" i="26" s="1"/>
  <c r="O74" i="26" a="1"/>
  <c r="O74" i="26" s="1"/>
  <c r="N73" i="26" a="1"/>
  <c r="N73" i="26" s="1"/>
  <c r="P50" i="26" a="1"/>
  <c r="P50" i="26" s="1"/>
  <c r="N91" i="26" a="1"/>
  <c r="N91" i="26" s="1"/>
  <c r="L44" i="26" a="1"/>
  <c r="L44" i="26" s="1"/>
  <c r="O56" i="26" a="1"/>
  <c r="O56" i="26" s="1"/>
  <c r="N65" i="26" a="1"/>
  <c r="N65" i="26" s="1"/>
  <c r="O96" i="26" a="1"/>
  <c r="O96" i="26" s="1"/>
  <c r="M68" i="26" a="1"/>
  <c r="M68" i="26" s="1"/>
  <c r="L61" i="26" a="1"/>
  <c r="L61" i="26" s="1"/>
  <c r="M84" i="26" a="1"/>
  <c r="M84" i="26" s="1"/>
  <c r="L94" i="26" a="1"/>
  <c r="L94" i="26" s="1"/>
  <c r="P43" i="26" a="1"/>
  <c r="P43" i="26" s="1"/>
  <c r="N67" i="26" a="1"/>
  <c r="N67" i="26" s="1"/>
  <c r="O72" i="26" a="1"/>
  <c r="O72" i="26" s="1"/>
  <c r="M46" i="26" a="1"/>
  <c r="M46" i="26" s="1"/>
  <c r="P100" i="26" a="1"/>
  <c r="P100" i="26" s="1"/>
  <c r="O84" i="26" a="1"/>
  <c r="O84" i="26" s="1"/>
  <c r="O44" i="26" a="1"/>
  <c r="O44" i="26" s="1"/>
  <c r="O50" i="26" a="1"/>
  <c r="O50" i="26" s="1"/>
  <c r="L52" i="26" a="1"/>
  <c r="L52" i="26" s="1"/>
  <c r="P68" i="26" a="1"/>
  <c r="P68" i="26" s="1"/>
  <c r="P55" i="26" a="1"/>
  <c r="P55" i="26" s="1"/>
  <c r="M104" i="26" a="1"/>
  <c r="M104" i="26" s="1"/>
  <c r="M45" i="26" a="1"/>
  <c r="M45" i="26" s="1"/>
  <c r="M44" i="26" a="1"/>
  <c r="M44" i="26" s="1"/>
  <c r="P79" i="26" a="1"/>
  <c r="P79" i="26" s="1"/>
  <c r="O102" i="26" a="1"/>
  <c r="O102" i="26" s="1"/>
  <c r="P95" i="26" a="1"/>
  <c r="P95" i="26" s="1"/>
  <c r="L81" i="26" a="1"/>
  <c r="L81" i="26" s="1"/>
  <c r="L84" i="26" a="1"/>
  <c r="L84" i="26" s="1"/>
  <c r="L77" i="26" a="1"/>
  <c r="L77" i="26" s="1"/>
  <c r="N78" i="26" a="1"/>
  <c r="N78" i="26" s="1"/>
  <c r="M61" i="26" a="1"/>
  <c r="M61" i="26" s="1"/>
  <c r="N90" i="26" a="1"/>
  <c r="N90" i="26" s="1"/>
  <c r="O108" i="26" a="1"/>
  <c r="O108" i="26" s="1"/>
  <c r="N87" i="26" a="1"/>
  <c r="N87" i="26" s="1"/>
  <c r="O89" i="26" a="1"/>
  <c r="O89" i="26" s="1"/>
  <c r="L107" i="26" a="1"/>
  <c r="L107" i="26" s="1"/>
  <c r="M81" i="26" a="1"/>
  <c r="M81" i="26" s="1"/>
  <c r="N98" i="26" a="1"/>
  <c r="N98" i="26" s="1"/>
  <c r="L89" i="26" a="1"/>
  <c r="L89" i="26" s="1"/>
  <c r="L80" i="26" a="1"/>
  <c r="L80" i="26" s="1"/>
  <c r="P58" i="26" a="1"/>
  <c r="P58" i="26" s="1"/>
  <c r="L108" i="26" a="1"/>
  <c r="L108" i="26" s="1"/>
  <c r="L100" i="26" a="1"/>
  <c r="L100" i="26" s="1"/>
  <c r="O64" i="26" a="1"/>
  <c r="O64" i="26" s="1"/>
  <c r="M99" i="26" a="1"/>
  <c r="M99" i="26" s="1"/>
  <c r="P108" i="26" a="1"/>
  <c r="P108" i="26" s="1"/>
  <c r="N94" i="26" a="1"/>
  <c r="N94" i="26" s="1"/>
  <c r="O55" i="26" a="1"/>
  <c r="O55" i="26" s="1"/>
  <c r="L91" i="26" a="1"/>
  <c r="L91" i="26" s="1"/>
  <c r="P80" i="26" a="1"/>
  <c r="P80" i="26" s="1"/>
  <c r="N105" i="26" a="1"/>
  <c r="N105" i="26" s="1"/>
  <c r="P86" i="26" a="1"/>
  <c r="P86" i="26" s="1"/>
  <c r="O92" i="26" a="1"/>
  <c r="O92" i="26" s="1"/>
  <c r="M101" i="26" a="1"/>
  <c r="M101" i="26" s="1"/>
  <c r="M96" i="26" a="1"/>
  <c r="M96" i="26" s="1"/>
  <c r="M107" i="26" a="1"/>
  <c r="M107" i="26" s="1"/>
  <c r="O106" i="26" a="1"/>
  <c r="O106" i="26" s="1"/>
  <c r="L101" i="26" a="1"/>
  <c r="L101" i="26" s="1"/>
  <c r="P52" i="26" a="1"/>
  <c r="P52" i="26" s="1"/>
  <c r="N85" i="26" a="1"/>
  <c r="N85" i="26" s="1"/>
  <c r="L34" i="26" a="1"/>
  <c r="L34" i="26" s="1"/>
  <c r="L39" i="26" a="1"/>
  <c r="L39" i="26" s="1"/>
  <c r="L58" i="26" a="1"/>
  <c r="L58" i="26" s="1"/>
  <c r="N62" i="26" a="1"/>
  <c r="N62" i="26" s="1"/>
  <c r="N84" i="26" a="1"/>
  <c r="N84" i="26" s="1"/>
  <c r="O51" i="26" a="1"/>
  <c r="O51" i="26" s="1"/>
  <c r="M103" i="26" a="1"/>
  <c r="M103" i="26" s="1"/>
  <c r="P65" i="26" a="1"/>
  <c r="P65" i="26" s="1"/>
  <c r="P67" i="26" a="1"/>
  <c r="P67" i="26" s="1"/>
  <c r="M69" i="26" a="1"/>
  <c r="M69" i="26" s="1"/>
  <c r="O98" i="26" a="1"/>
  <c r="O98" i="26" s="1"/>
  <c r="P63" i="26" a="1"/>
  <c r="P63" i="26" s="1"/>
  <c r="M87" i="26" a="1"/>
  <c r="M87" i="26" s="1"/>
  <c r="N63" i="26" a="1"/>
  <c r="N63" i="26" s="1"/>
  <c r="N60" i="26" a="1"/>
  <c r="N60" i="26" s="1"/>
  <c r="O66" i="26" a="1"/>
  <c r="O66" i="26" s="1"/>
  <c r="P94" i="26" a="1"/>
  <c r="P94" i="26" s="1"/>
  <c r="M64" i="26" a="1"/>
  <c r="M64" i="26" s="1"/>
  <c r="P89" i="26" a="1"/>
  <c r="P89" i="26" s="1"/>
  <c r="L97" i="26" a="1"/>
  <c r="L97" i="26" s="1"/>
  <c r="P77" i="26" a="1"/>
  <c r="P77" i="26" s="1"/>
  <c r="O94" i="26" a="1"/>
  <c r="O94" i="26" s="1"/>
  <c r="M65" i="26" a="1"/>
  <c r="M65" i="26" s="1"/>
  <c r="L64" i="26" a="1"/>
  <c r="L64" i="26" s="1"/>
  <c r="N28" i="26" a="1"/>
  <c r="N28" i="26" s="1"/>
  <c r="M83" i="26" a="1"/>
  <c r="M83" i="26" s="1"/>
  <c r="L95" i="26" a="1"/>
  <c r="L95" i="26" s="1"/>
  <c r="P107" i="26" a="1"/>
  <c r="P107" i="26" s="1"/>
  <c r="M58" i="26" a="1"/>
  <c r="M58" i="26" s="1"/>
  <c r="P92" i="26" a="1"/>
  <c r="P92" i="26" s="1"/>
  <c r="N24" i="26" a="1"/>
  <c r="N24" i="26" s="1"/>
  <c r="M28" i="26" a="1"/>
  <c r="M28" i="26" s="1"/>
  <c r="N58" i="26" a="1"/>
  <c r="N58" i="26" s="1"/>
  <c r="L25" i="26" a="1"/>
  <c r="L25" i="26" s="1"/>
  <c r="P49" i="26" a="1"/>
  <c r="P49" i="26" s="1"/>
  <c r="P70" i="26" a="1"/>
  <c r="P70" i="26" s="1"/>
  <c r="M90" i="26" a="1"/>
  <c r="M90" i="26" s="1"/>
  <c r="O21" i="26" a="1"/>
  <c r="O21" i="26" s="1"/>
  <c r="L78" i="26" a="1"/>
  <c r="L78" i="26" s="1"/>
  <c r="O87" i="26" a="1"/>
  <c r="O87" i="26" s="1"/>
  <c r="N101" i="26" a="1"/>
  <c r="N101" i="26" s="1"/>
  <c r="P97" i="26" a="1"/>
  <c r="P97" i="26" s="1"/>
  <c r="N13" i="26" a="1"/>
  <c r="N13" i="26" s="1"/>
  <c r="P53" i="26" a="1"/>
  <c r="P53" i="26" s="1"/>
  <c r="M92" i="26" a="1"/>
  <c r="M92" i="26" s="1"/>
  <c r="M39" i="26" a="1"/>
  <c r="M39" i="26" s="1"/>
  <c r="P12" i="26" a="1"/>
  <c r="P12" i="26" s="1"/>
  <c r="P38" i="26" a="1"/>
  <c r="P38" i="26" s="1"/>
  <c r="M57" i="26" a="1"/>
  <c r="M57" i="26" s="1"/>
  <c r="L75" i="26" a="1"/>
  <c r="L75" i="26" s="1"/>
  <c r="P35" i="26" a="1"/>
  <c r="P35" i="26" s="1"/>
  <c r="N32" i="26" a="1"/>
  <c r="N32" i="26" s="1"/>
  <c r="M70" i="26" a="1"/>
  <c r="M70" i="26" s="1"/>
  <c r="O36" i="26" a="1"/>
  <c r="O36" i="26" s="1"/>
  <c r="M29" i="26" a="1"/>
  <c r="M29" i="26" s="1"/>
  <c r="N43" i="26" a="1"/>
  <c r="N43" i="26" s="1"/>
  <c r="O86" i="26" a="1"/>
  <c r="O86" i="26" s="1"/>
  <c r="O54" i="26" a="1"/>
  <c r="O54" i="26" s="1"/>
  <c r="L59" i="26" a="1"/>
  <c r="L59" i="26" s="1"/>
  <c r="O38" i="26" a="1"/>
  <c r="O38" i="26" s="1"/>
  <c r="N102" i="26" a="1"/>
  <c r="N102" i="26" s="1"/>
  <c r="O65" i="26" a="1"/>
  <c r="O65" i="26" s="1"/>
  <c r="M108" i="26" a="1"/>
  <c r="M108" i="26" s="1"/>
  <c r="L56" i="26" a="1"/>
  <c r="L56" i="26" s="1"/>
  <c r="O32" i="26" a="1"/>
  <c r="O32" i="26" s="1"/>
  <c r="O79" i="26" a="1"/>
  <c r="O79" i="26" s="1"/>
  <c r="O23" i="26" a="1"/>
  <c r="O23" i="26" s="1"/>
  <c r="N27" i="26" a="1"/>
  <c r="N27" i="26" s="1"/>
  <c r="M35" i="26" a="1"/>
  <c r="M35" i="26" s="1"/>
  <c r="L70" i="26" a="1"/>
  <c r="L70" i="26" s="1"/>
  <c r="L79" i="26" a="1"/>
  <c r="L79" i="26" s="1"/>
  <c r="P103" i="26" a="1"/>
  <c r="P103" i="26" s="1"/>
  <c r="O57" i="26" a="1"/>
  <c r="O57" i="26" s="1"/>
  <c r="P42" i="26" a="1"/>
  <c r="P42" i="26" s="1"/>
  <c r="L53" i="26" a="1"/>
  <c r="L53" i="26" s="1"/>
  <c r="L18" i="26" a="1"/>
  <c r="L18" i="26" s="1"/>
  <c r="O99" i="26" a="1"/>
  <c r="O99" i="26" s="1"/>
  <c r="N95" i="26" a="1"/>
  <c r="N95" i="26" s="1"/>
  <c r="P10" i="26" a="1"/>
  <c r="P10" i="26" s="1"/>
  <c r="L62" i="26" a="1"/>
  <c r="L62" i="26" s="1"/>
  <c r="L11" i="26" a="1"/>
  <c r="L11" i="26" s="1"/>
  <c r="L40" i="26" a="1"/>
  <c r="L40" i="26" s="1"/>
  <c r="M41" i="26" a="1"/>
  <c r="M41" i="26" s="1"/>
  <c r="P75" i="26" a="1"/>
  <c r="P75" i="26" s="1"/>
  <c r="M109" i="26" a="1"/>
  <c r="M109" i="26" s="1"/>
  <c r="M10" i="26" a="1"/>
  <c r="M10" i="26" s="1"/>
  <c r="L85" i="26" a="1"/>
  <c r="L85" i="26" s="1"/>
  <c r="N47" i="26" a="1"/>
  <c r="N47" i="26" s="1"/>
  <c r="M82" i="26" a="1"/>
  <c r="M82" i="26" s="1"/>
  <c r="L72" i="26" a="1"/>
  <c r="L72" i="26" s="1"/>
  <c r="P74" i="26" a="1"/>
  <c r="P74" i="26" s="1"/>
  <c r="N79" i="26" a="1"/>
  <c r="N79" i="26" s="1"/>
  <c r="M106" i="26" a="1"/>
  <c r="M106" i="26" s="1"/>
  <c r="O109" i="26" a="1"/>
  <c r="O109" i="26" s="1"/>
  <c r="P66" i="26" a="1"/>
  <c r="P66" i="26" s="1"/>
  <c r="L69" i="26" a="1"/>
  <c r="L69" i="26" s="1"/>
  <c r="P87" i="26" a="1"/>
  <c r="P87" i="26" s="1"/>
  <c r="L12" i="26" a="1"/>
  <c r="L12" i="26" s="1"/>
  <c r="N89" i="26" a="1"/>
  <c r="N89" i="26" s="1"/>
  <c r="M55" i="26" a="1"/>
  <c r="M55" i="26" s="1"/>
  <c r="M94" i="26" a="1"/>
  <c r="M94" i="26" s="1"/>
  <c r="L103" i="26" a="1"/>
  <c r="L103" i="26" s="1"/>
  <c r="P45" i="26" a="1"/>
  <c r="P45" i="26" s="1"/>
  <c r="M62" i="26" a="1"/>
  <c r="M62" i="26" s="1"/>
  <c r="P105" i="26" a="1"/>
  <c r="P105" i="26" s="1"/>
  <c r="M79" i="26" a="1"/>
  <c r="M79" i="26" s="1"/>
  <c r="O13" i="26" a="1"/>
  <c r="O13" i="26" s="1"/>
  <c r="P47" i="26" a="1"/>
  <c r="P47" i="26" s="1"/>
  <c r="P69" i="26" a="1"/>
  <c r="P69" i="26" s="1"/>
  <c r="P88" i="26" a="1"/>
  <c r="P88" i="26" s="1"/>
  <c r="N108" i="26" a="1"/>
  <c r="N108" i="26" s="1"/>
  <c r="O24" i="26" a="1"/>
  <c r="O24" i="26" s="1"/>
  <c r="P96" i="26" a="1"/>
  <c r="P96" i="26" s="1"/>
  <c r="N66" i="26" a="1"/>
  <c r="N66" i="26" s="1"/>
  <c r="N31" i="26" a="1"/>
  <c r="N31" i="26" s="1"/>
  <c r="P23" i="26" a="1"/>
  <c r="P23" i="26" s="1"/>
  <c r="L51" i="26" a="1"/>
  <c r="L51" i="26" s="1"/>
  <c r="L105" i="26" a="1"/>
  <c r="L105" i="26" s="1"/>
  <c r="M23" i="26" a="1"/>
  <c r="M23" i="26" s="1"/>
  <c r="N51" i="26" a="1"/>
  <c r="N51" i="26" s="1"/>
  <c r="O82" i="26" a="1"/>
  <c r="O82" i="26" s="1"/>
  <c r="M11" i="26" a="1"/>
  <c r="M11" i="26" s="1"/>
  <c r="L20" i="26" a="1"/>
  <c r="L20" i="26" s="1"/>
  <c r="P51" i="26" a="1"/>
  <c r="P51" i="26" s="1"/>
  <c r="M66" i="26" a="1"/>
  <c r="M66" i="26" s="1"/>
  <c r="M56" i="26" a="1"/>
  <c r="M56" i="26" s="1"/>
  <c r="M74" i="26" a="1"/>
  <c r="M74" i="26" s="1"/>
  <c r="N33" i="26" a="1"/>
  <c r="N33" i="26" s="1"/>
  <c r="L88" i="26" a="1"/>
  <c r="L88" i="26" s="1"/>
  <c r="N46" i="26" a="1"/>
  <c r="N46" i="26" s="1"/>
  <c r="N22" i="26" a="1"/>
  <c r="N22" i="26" s="1"/>
  <c r="O67" i="26" a="1"/>
  <c r="O67" i="26" s="1"/>
  <c r="M85" i="26" a="1"/>
  <c r="M85" i="26" s="1"/>
  <c r="L109" i="26" a="1"/>
  <c r="L109" i="26" s="1"/>
  <c r="N106" i="26" a="1"/>
  <c r="N106" i="26" s="1"/>
  <c r="L19" i="26" a="1"/>
  <c r="L19" i="26" s="1"/>
  <c r="N92" i="26" a="1"/>
  <c r="N92" i="26" s="1"/>
  <c r="M53" i="26" a="1"/>
  <c r="M53" i="26" s="1"/>
  <c r="P37" i="26" a="1"/>
  <c r="P37" i="26" s="1"/>
  <c r="L96" i="26" a="1"/>
  <c r="L96" i="26" s="1"/>
  <c r="N10" i="26" a="1"/>
  <c r="N10" i="26" s="1"/>
  <c r="O35" i="26" a="1"/>
  <c r="O35" i="26" s="1"/>
  <c r="M48" i="26" a="1"/>
  <c r="M48" i="26" s="1"/>
  <c r="M93" i="26" a="1"/>
  <c r="M93" i="26" s="1"/>
  <c r="O100" i="26" a="1"/>
  <c r="O100" i="26" s="1"/>
  <c r="P72" i="26" a="1"/>
  <c r="P72" i="26" s="1"/>
  <c r="M76" i="26" a="1"/>
  <c r="M76" i="26" s="1"/>
  <c r="M47" i="26" a="1"/>
  <c r="M47" i="26" s="1"/>
  <c r="O95" i="26" a="1"/>
  <c r="O95" i="26" s="1"/>
  <c r="L47" i="26" a="1"/>
  <c r="L47" i="26" s="1"/>
  <c r="L57" i="26" a="1"/>
  <c r="L57" i="26" s="1"/>
  <c r="M49" i="26" a="1"/>
  <c r="M49" i="26" s="1"/>
  <c r="M36" i="26" a="1"/>
  <c r="M36" i="26" s="1"/>
  <c r="N30" i="26" a="1"/>
  <c r="N30" i="26" s="1"/>
  <c r="P27" i="26" a="1"/>
  <c r="P27" i="26" s="1"/>
  <c r="O45" i="26" a="1"/>
  <c r="O45" i="26" s="1"/>
  <c r="L41" i="26" a="1"/>
  <c r="L41" i="26" s="1"/>
  <c r="N17" i="26" a="1"/>
  <c r="N17" i="26" s="1"/>
  <c r="N70" i="26" a="1"/>
  <c r="N70" i="26" s="1"/>
  <c r="L87" i="26" a="1"/>
  <c r="L87" i="26" s="1"/>
  <c r="N83" i="26" a="1"/>
  <c r="N83" i="26" s="1"/>
  <c r="M51" i="26" a="1"/>
  <c r="M51" i="26" s="1"/>
  <c r="P101" i="26" a="1"/>
  <c r="P101" i="26" s="1"/>
  <c r="N61" i="26" a="1"/>
  <c r="N61" i="26" s="1"/>
  <c r="L98" i="26" a="1"/>
  <c r="L98" i="26" s="1"/>
  <c r="O69" i="26" a="1"/>
  <c r="O69" i="26" s="1"/>
  <c r="L86" i="26" a="1"/>
  <c r="L86" i="26" s="1"/>
  <c r="O83" i="26" a="1"/>
  <c r="O83" i="26" s="1"/>
  <c r="M71" i="26" a="1"/>
  <c r="M71" i="26" s="1"/>
  <c r="O76" i="26" a="1"/>
  <c r="O76" i="26" s="1"/>
  <c r="P76" i="26" a="1"/>
  <c r="P76" i="26" s="1"/>
  <c r="O91" i="26" a="1"/>
  <c r="O91" i="26" s="1"/>
  <c r="M105" i="26" a="1"/>
  <c r="M105" i="26" s="1"/>
  <c r="N77" i="26" a="1"/>
  <c r="N77" i="26" s="1"/>
  <c r="M52" i="26" a="1"/>
  <c r="M52" i="26" s="1"/>
  <c r="M33" i="26" a="1"/>
  <c r="M33" i="26" s="1"/>
  <c r="O78" i="26" a="1"/>
  <c r="O78" i="26" s="1"/>
  <c r="M100" i="26" a="1"/>
  <c r="M100" i="26" s="1"/>
  <c r="N44" i="26" a="1"/>
  <c r="N44" i="26" s="1"/>
  <c r="L33" i="26" a="1"/>
  <c r="L33" i="26" s="1"/>
  <c r="M88" i="26" a="1"/>
  <c r="M88" i="26" s="1"/>
  <c r="N74" i="26" a="1"/>
  <c r="N74" i="26" s="1"/>
  <c r="M91" i="26" a="1"/>
  <c r="M91" i="26" s="1"/>
  <c r="N82" i="26" a="1"/>
  <c r="N82" i="26" s="1"/>
  <c r="L67" i="26" a="1"/>
  <c r="L67" i="26" s="1"/>
  <c r="N11" i="26" a="1"/>
  <c r="N11" i="26" s="1"/>
  <c r="O58" i="26" a="1"/>
  <c r="O58" i="26" s="1"/>
  <c r="O42" i="26" a="1"/>
  <c r="O42" i="26" s="1"/>
  <c r="L68" i="26" a="1"/>
  <c r="L68" i="26" s="1"/>
  <c r="N86" i="26" a="1"/>
  <c r="N86" i="26" s="1"/>
  <c r="L71" i="26" a="1"/>
  <c r="L71" i="26" s="1"/>
  <c r="L27" i="26" a="1"/>
  <c r="L27" i="26" s="1"/>
  <c r="N52" i="26" a="1"/>
  <c r="N52" i="26" s="1"/>
  <c r="M75" i="26" a="1"/>
  <c r="M75" i="26" s="1"/>
  <c r="M40" i="26" a="1"/>
  <c r="M40" i="26" s="1"/>
  <c r="L104" i="26" a="1"/>
  <c r="L104" i="26" s="1"/>
  <c r="N96" i="26" a="1"/>
  <c r="N96" i="26" s="1"/>
  <c r="N93" i="26" a="1"/>
  <c r="N93" i="26" s="1"/>
  <c r="P93" i="26" a="1"/>
  <c r="P93" i="26" s="1"/>
  <c r="N35" i="26" a="1"/>
  <c r="N35" i="26" s="1"/>
  <c r="L55" i="26" a="1"/>
  <c r="L55" i="26" s="1"/>
  <c r="N75" i="26" a="1"/>
  <c r="N75" i="26" s="1"/>
  <c r="N56" i="26" a="1"/>
  <c r="N56" i="26" s="1"/>
  <c r="P30" i="26" a="1"/>
  <c r="P30" i="26" s="1"/>
  <c r="L38" i="26" a="1"/>
  <c r="L38" i="26" s="1"/>
  <c r="P106" i="26" a="1"/>
  <c r="P106" i="26" s="1"/>
  <c r="P73" i="26" a="1"/>
  <c r="P73" i="26" s="1"/>
  <c r="N49" i="26" a="1"/>
  <c r="N49" i="26" s="1"/>
  <c r="M20" i="26" a="1"/>
  <c r="M20" i="26" s="1"/>
  <c r="L63" i="26" a="1"/>
  <c r="L63" i="26" s="1"/>
  <c r="N81" i="26" a="1"/>
  <c r="N81" i="26" s="1"/>
  <c r="P34" i="26" a="1"/>
  <c r="P34" i="26" s="1"/>
  <c r="P90" i="26" a="1"/>
  <c r="P90" i="26" s="1"/>
  <c r="N68" i="26" a="1"/>
  <c r="N68" i="26" s="1"/>
  <c r="L37" i="26" a="1"/>
  <c r="L37" i="26" s="1"/>
  <c r="P104" i="26" a="1"/>
  <c r="P104" i="26" s="1"/>
  <c r="N29" i="26" a="1"/>
  <c r="N29" i="26" s="1"/>
  <c r="N100" i="26" a="1"/>
  <c r="N100" i="26" s="1"/>
  <c r="N109" i="26" a="1"/>
  <c r="N109" i="26" s="1"/>
  <c r="N16" i="26" a="1"/>
  <c r="N16" i="26" s="1"/>
  <c r="M27" i="26" a="1"/>
  <c r="M27" i="26" s="1"/>
  <c r="P39" i="26" a="1"/>
  <c r="P39" i="26" s="1"/>
  <c r="P71" i="26" a="1"/>
  <c r="P71" i="26" s="1"/>
  <c r="O49" i="26" a="1"/>
  <c r="O49" i="26" s="1"/>
  <c r="M43" i="26" a="1"/>
  <c r="M43" i="26" s="1"/>
  <c r="L22" i="26" a="1"/>
  <c r="L22" i="26" s="1"/>
  <c r="L74" i="26" a="1"/>
  <c r="L74" i="26" s="1"/>
  <c r="O59" i="26" a="1"/>
  <c r="O59" i="26" s="1"/>
  <c r="L54" i="26" a="1"/>
  <c r="L54" i="26" s="1"/>
  <c r="O70" i="26" a="1"/>
  <c r="O70" i="26" s="1"/>
  <c r="P54" i="26" a="1"/>
  <c r="P54" i="26" s="1"/>
  <c r="N18" i="26" a="1"/>
  <c r="N18" i="26" s="1"/>
  <c r="P40" i="26" a="1"/>
  <c r="P40" i="26" s="1"/>
  <c r="O33" i="26" a="1"/>
  <c r="O33" i="26" s="1"/>
  <c r="P98" i="26" a="1"/>
  <c r="P98" i="26" s="1"/>
  <c r="O61" i="26" a="1"/>
  <c r="O61" i="26" s="1"/>
  <c r="O103" i="26" a="1"/>
  <c r="O103" i="26" s="1"/>
  <c r="M50" i="26" a="1"/>
  <c r="M50" i="26" s="1"/>
  <c r="L92" i="26" a="1"/>
  <c r="L92" i="26" s="1"/>
  <c r="L66" i="26" a="1"/>
  <c r="L66" i="26" s="1"/>
  <c r="N80" i="26" a="1"/>
  <c r="N80" i="26" s="1"/>
  <c r="M80" i="26" a="1"/>
  <c r="M80" i="26" s="1"/>
  <c r="P24" i="26" a="1"/>
  <c r="P24" i="26" s="1"/>
  <c r="P62" i="26" a="1"/>
  <c r="P62" i="26" s="1"/>
  <c r="M60" i="26" a="1"/>
  <c r="M60" i="26" s="1"/>
  <c r="N37" i="26" a="1"/>
  <c r="N37" i="26" s="1"/>
  <c r="N14" i="26" a="1"/>
  <c r="N14" i="26" s="1"/>
  <c r="P60" i="26" a="1"/>
  <c r="P60" i="26" s="1"/>
  <c r="M42" i="26" a="1"/>
  <c r="M42" i="26" s="1"/>
  <c r="O90" i="26" a="1"/>
  <c r="O90" i="26" s="1"/>
  <c r="P82" i="26" a="1"/>
  <c r="P82" i="26" s="1"/>
  <c r="L43" i="26" a="1"/>
  <c r="L43" i="26" s="1"/>
  <c r="M73" i="26" a="1"/>
  <c r="M73" i="26" s="1"/>
  <c r="P25" i="26" a="1"/>
  <c r="P25" i="26" s="1"/>
  <c r="N76" i="26" a="1"/>
  <c r="N76" i="26" s="1"/>
  <c r="O39" i="26" a="1"/>
  <c r="O39" i="26" s="1"/>
  <c r="O34" i="26" a="1"/>
  <c r="O34" i="26" s="1"/>
  <c r="L49" i="26" a="1"/>
  <c r="L49" i="26" s="1"/>
  <c r="O28" i="26" a="1"/>
  <c r="O28" i="26" s="1"/>
  <c r="M13" i="26" a="1"/>
  <c r="M13" i="26" s="1"/>
  <c r="L99" i="26" a="1"/>
  <c r="L99" i="26" s="1"/>
  <c r="P84" i="26" a="1"/>
  <c r="P84" i="26" s="1"/>
  <c r="P59" i="26" a="1"/>
  <c r="P59" i="26" s="1"/>
  <c r="M24" i="26" a="1"/>
  <c r="M24" i="26" s="1"/>
  <c r="O47" i="26" a="1"/>
  <c r="O47" i="26" s="1"/>
  <c r="O93" i="26" a="1"/>
  <c r="O93" i="26" s="1"/>
  <c r="O11" i="26" a="1"/>
  <c r="O11" i="26" s="1"/>
  <c r="N59" i="26" a="1"/>
  <c r="N59" i="26" s="1"/>
  <c r="O105" i="26" a="1"/>
  <c r="O105" i="26" s="1"/>
  <c r="M89" i="26" a="1"/>
  <c r="M89" i="26" s="1"/>
  <c r="O71" i="26" a="1"/>
  <c r="O71" i="26" s="1"/>
  <c r="O73" i="26" a="1"/>
  <c r="O73" i="26" s="1"/>
  <c r="M25" i="26" a="1"/>
  <c r="M25" i="26" s="1"/>
  <c r="M67" i="26" a="1"/>
  <c r="M67" i="26" s="1"/>
  <c r="M22" i="26" a="1"/>
  <c r="M22" i="26" s="1"/>
  <c r="P109" i="26" a="1"/>
  <c r="P109" i="26" s="1"/>
  <c r="N64" i="26" a="1"/>
  <c r="N64" i="26" s="1"/>
  <c r="N71" i="26" a="1"/>
  <c r="N71" i="26" s="1"/>
  <c r="L65" i="26" a="1"/>
  <c r="L65" i="26" s="1"/>
  <c r="P64" i="26" a="1"/>
  <c r="P64" i="26" s="1"/>
  <c r="L60" i="26" a="1"/>
  <c r="L60" i="26" s="1"/>
  <c r="L31" i="26" a="1"/>
  <c r="L31" i="26" s="1"/>
  <c r="O41" i="26" a="1"/>
  <c r="O41" i="26" s="1"/>
  <c r="O80" i="26" a="1"/>
  <c r="O80" i="26" s="1"/>
  <c r="N53" i="26" a="1"/>
  <c r="N53" i="26" s="1"/>
  <c r="P41" i="26" a="1"/>
  <c r="P41" i="26" s="1"/>
  <c r="P29" i="26" a="1"/>
  <c r="P29" i="26" s="1"/>
  <c r="P81" i="26" a="1"/>
  <c r="P81" i="26" s="1"/>
  <c r="P22" i="26" a="1"/>
  <c r="P22" i="26" s="1"/>
  <c r="O52" i="26" a="1"/>
  <c r="O52" i="26" s="1"/>
  <c r="O60" i="26" a="1"/>
  <c r="O60" i="26" s="1"/>
  <c r="L73" i="26" a="1"/>
  <c r="L73" i="26" s="1"/>
  <c r="M86" i="26" a="1"/>
  <c r="M86" i="26" s="1"/>
  <c r="O81" i="26" a="1"/>
  <c r="O81" i="26" s="1"/>
  <c r="P56" i="26" a="1"/>
  <c r="P56" i="26" s="1"/>
  <c r="L83" i="26" a="1"/>
  <c r="L83" i="26" s="1"/>
  <c r="P83" i="26" a="1"/>
  <c r="P83" i="26" s="1"/>
  <c r="M16" i="26" a="1"/>
  <c r="M16" i="26" s="1"/>
  <c r="M59" i="26" a="1"/>
  <c r="M59" i="26" s="1"/>
  <c r="N42" i="26" a="1"/>
  <c r="N42" i="26" s="1"/>
  <c r="N57" i="26" a="1"/>
  <c r="N57" i="26" s="1"/>
  <c r="O29" i="26" a="1"/>
  <c r="O29" i="26" s="1"/>
  <c r="M14" i="26" a="1"/>
  <c r="M14" i="26" s="1"/>
  <c r="L90" i="26" a="1"/>
  <c r="L90" i="26" s="1"/>
  <c r="P36" i="26" a="1"/>
  <c r="P36" i="26" s="1"/>
  <c r="O17" i="26" a="1"/>
  <c r="O17" i="26" s="1"/>
  <c r="M97" i="26" a="1"/>
  <c r="M97" i="26" s="1"/>
  <c r="N50" i="26" a="1"/>
  <c r="N50" i="26" s="1"/>
  <c r="P48" i="26" a="1"/>
  <c r="P48" i="26" s="1"/>
  <c r="P31" i="26" a="1"/>
  <c r="P31" i="26" s="1"/>
  <c r="O31" i="26" a="1"/>
  <c r="O31" i="26" s="1"/>
  <c r="O25" i="26" a="1"/>
  <c r="O25" i="26" s="1"/>
  <c r="M110" i="26" l="1"/>
  <c r="O110" i="26"/>
  <c r="P110" i="26"/>
  <c r="N110" i="26"/>
  <c r="Q15" i="26"/>
  <c r="R15" i="26" s="1" a="1"/>
  <c r="R15" i="26" s="1"/>
  <c r="Q77" i="26"/>
  <c r="R77" i="26" s="1" a="1"/>
  <c r="R77" i="26" s="1"/>
  <c r="Q89" i="26"/>
  <c r="R89" i="26" s="1" a="1"/>
  <c r="R89" i="26" s="1"/>
  <c r="Q37" i="26"/>
  <c r="R37" i="26" s="1" a="1"/>
  <c r="R37" i="26" s="1"/>
  <c r="Q68" i="26"/>
  <c r="R68" i="26" s="1" a="1"/>
  <c r="R68" i="26" s="1"/>
  <c r="Q12" i="26"/>
  <c r="R12" i="26" s="1" a="1"/>
  <c r="R12" i="26" s="1"/>
  <c r="Q16" i="26"/>
  <c r="R16" i="26" s="1" a="1"/>
  <c r="R16" i="26" s="1"/>
  <c r="Q67" i="26"/>
  <c r="R67" i="26" s="1" a="1"/>
  <c r="R67" i="26" s="1"/>
  <c r="Q21" i="26"/>
  <c r="R21" i="26" s="1" a="1"/>
  <c r="R21" i="26" s="1"/>
  <c r="Q19" i="26"/>
  <c r="R19" i="26" s="1" a="1"/>
  <c r="R19" i="26" s="1"/>
  <c r="Q14" i="26"/>
  <c r="R14" i="26" s="1" a="1"/>
  <c r="R14" i="26" s="1"/>
  <c r="Q88" i="26"/>
  <c r="R88" i="26" s="1" a="1"/>
  <c r="R88" i="26" s="1"/>
  <c r="Q46" i="26"/>
  <c r="R46" i="26" s="1" a="1"/>
  <c r="R46" i="26" s="1"/>
  <c r="Q104" i="26"/>
  <c r="R104" i="26" s="1" a="1"/>
  <c r="R104" i="26" s="1"/>
  <c r="Q85" i="26"/>
  <c r="R85" i="26" s="1" a="1"/>
  <c r="R85" i="26" s="1"/>
  <c r="Q38" i="26"/>
  <c r="R38" i="26" s="1" a="1"/>
  <c r="R38" i="26" s="1"/>
  <c r="Q26" i="26"/>
  <c r="R26" i="26" s="1" a="1"/>
  <c r="R26" i="26" s="1"/>
  <c r="Q97" i="26"/>
  <c r="R97" i="26" s="1" a="1"/>
  <c r="R97" i="26" s="1"/>
  <c r="Q91" i="26"/>
  <c r="R91" i="26" s="1" a="1"/>
  <c r="R91" i="26" s="1"/>
  <c r="Q45" i="26"/>
  <c r="R45" i="26" s="1" a="1"/>
  <c r="R45" i="26" s="1"/>
  <c r="Q55" i="26"/>
  <c r="R55" i="26" s="1" a="1"/>
  <c r="R55" i="26" s="1"/>
  <c r="Q86" i="26"/>
  <c r="R86" i="26" s="1" a="1"/>
  <c r="R86" i="26" s="1"/>
  <c r="Q34" i="26"/>
  <c r="R34" i="26" s="1" a="1"/>
  <c r="R34" i="26" s="1"/>
  <c r="Q43" i="26"/>
  <c r="R43" i="26" s="1" a="1"/>
  <c r="R43" i="26" s="1"/>
  <c r="Q27" i="26"/>
  <c r="R27" i="26" s="1" a="1"/>
  <c r="R27" i="26" s="1"/>
  <c r="Q20" i="26"/>
  <c r="R20" i="26" s="1" a="1"/>
  <c r="R20" i="26" s="1"/>
  <c r="Q78" i="26"/>
  <c r="R78" i="26" s="1" a="1"/>
  <c r="R78" i="26" s="1"/>
  <c r="Q13" i="26"/>
  <c r="R13" i="26" s="1" a="1"/>
  <c r="R13" i="26" s="1"/>
  <c r="Q18" i="26"/>
  <c r="R18" i="26" s="1" a="1"/>
  <c r="R18" i="26" s="1"/>
  <c r="Q72" i="26"/>
  <c r="R72" i="26" s="1" a="1"/>
  <c r="R72" i="26" s="1"/>
  <c r="Q44" i="26"/>
  <c r="R44" i="26" s="1" a="1"/>
  <c r="R44" i="26" s="1"/>
  <c r="Q95" i="26"/>
  <c r="R95" i="26" s="1" a="1"/>
  <c r="R95" i="26" s="1"/>
  <c r="Q94" i="26"/>
  <c r="R94" i="26" s="1" a="1"/>
  <c r="R94" i="26" s="1"/>
  <c r="Q102" i="26"/>
  <c r="R102" i="26" s="1" a="1"/>
  <c r="R102" i="26" s="1"/>
  <c r="Q51" i="26"/>
  <c r="R51" i="26" s="1" a="1"/>
  <c r="R51" i="26" s="1"/>
  <c r="Q79" i="26"/>
  <c r="R79" i="26" s="1" a="1"/>
  <c r="R79" i="26" s="1"/>
  <c r="Q24" i="26"/>
  <c r="R24" i="26" s="1" a="1"/>
  <c r="R24" i="26" s="1"/>
  <c r="Q66" i="26"/>
  <c r="R66" i="26" s="1" a="1"/>
  <c r="R66" i="26" s="1"/>
  <c r="Q63" i="26"/>
  <c r="R63" i="26" s="1" a="1"/>
  <c r="R63" i="26" s="1"/>
  <c r="Q23" i="26"/>
  <c r="R23" i="26" s="1" a="1"/>
  <c r="R23" i="26" s="1"/>
  <c r="Q31" i="26"/>
  <c r="R31" i="26" s="1" a="1"/>
  <c r="R31" i="26" s="1"/>
  <c r="Q84" i="26"/>
  <c r="R84" i="26" s="1" a="1"/>
  <c r="R84" i="26" s="1"/>
  <c r="Q17" i="26"/>
  <c r="R17" i="26" s="1" a="1"/>
  <c r="R17" i="26" s="1"/>
  <c r="Q30" i="26"/>
  <c r="R30" i="26" s="1" a="1"/>
  <c r="R30" i="26" s="1"/>
  <c r="Q54" i="26"/>
  <c r="R54" i="26" s="1" a="1"/>
  <c r="R54" i="26" s="1"/>
  <c r="Q98" i="26"/>
  <c r="R98" i="26" s="1" a="1"/>
  <c r="R98" i="26" s="1"/>
  <c r="O111" i="26"/>
  <c r="Q32" i="26"/>
  <c r="R32" i="26" s="1" a="1"/>
  <c r="R32" i="26" s="1"/>
  <c r="Q59" i="26"/>
  <c r="R59" i="26" s="1" a="1"/>
  <c r="R59" i="26" s="1"/>
  <c r="Q22" i="26"/>
  <c r="R22" i="26" s="1" a="1"/>
  <c r="R22" i="26" s="1"/>
  <c r="Q40" i="26"/>
  <c r="R40" i="26" s="1" a="1"/>
  <c r="R40" i="26" s="1"/>
  <c r="Q52" i="26"/>
  <c r="R52" i="26" s="1" a="1"/>
  <c r="R52" i="26" s="1"/>
  <c r="Q49" i="26"/>
  <c r="R49" i="26" s="1" a="1"/>
  <c r="R49" i="26" s="1"/>
  <c r="Q47" i="26"/>
  <c r="R47" i="26" s="1" a="1"/>
  <c r="R47" i="26" s="1"/>
  <c r="Q93" i="26"/>
  <c r="R93" i="26" s="1" a="1"/>
  <c r="R93" i="26" s="1"/>
  <c r="Q62" i="26"/>
  <c r="R62" i="26" s="1" a="1"/>
  <c r="R62" i="26" s="1"/>
  <c r="Q58" i="26"/>
  <c r="R58" i="26" s="1" a="1"/>
  <c r="R58" i="26" s="1"/>
  <c r="Q64" i="26"/>
  <c r="R64" i="26" s="1" a="1"/>
  <c r="R64" i="26" s="1"/>
  <c r="Q101" i="26"/>
  <c r="R101" i="26" s="1" a="1"/>
  <c r="R101" i="26" s="1"/>
  <c r="Q80" i="26"/>
  <c r="R80" i="26" s="1" a="1"/>
  <c r="R80" i="26" s="1"/>
  <c r="Q50" i="26"/>
  <c r="R50" i="26" s="1" a="1"/>
  <c r="R50" i="26" s="1"/>
  <c r="Q75" i="26"/>
  <c r="R75" i="26" s="1" a="1"/>
  <c r="R75" i="26" s="1"/>
  <c r="Q100" i="26"/>
  <c r="R100" i="26" s="1" a="1"/>
  <c r="R100" i="26" s="1"/>
  <c r="Q76" i="26"/>
  <c r="R76" i="26" s="1" a="1"/>
  <c r="R76" i="26" s="1"/>
  <c r="Q48" i="26"/>
  <c r="R48" i="26" s="1" a="1"/>
  <c r="R48" i="26" s="1"/>
  <c r="Q74" i="26"/>
  <c r="R74" i="26" s="1" a="1"/>
  <c r="R74" i="26" s="1"/>
  <c r="Q41" i="26"/>
  <c r="R41" i="26" s="1" a="1"/>
  <c r="R41" i="26" s="1"/>
  <c r="P111" i="26"/>
  <c r="Q108" i="26"/>
  <c r="R108" i="26" s="1" a="1"/>
  <c r="R108" i="26" s="1"/>
  <c r="Q29" i="26"/>
  <c r="R29" i="26" s="1" a="1"/>
  <c r="R29" i="26" s="1"/>
  <c r="Q28" i="26"/>
  <c r="R28" i="26" s="1" a="1"/>
  <c r="R28" i="26" s="1"/>
  <c r="Q87" i="26"/>
  <c r="R87" i="26" s="1" a="1"/>
  <c r="R87" i="26" s="1"/>
  <c r="Q69" i="26"/>
  <c r="R69" i="26" s="1" a="1"/>
  <c r="R69" i="26" s="1"/>
  <c r="Q103" i="26"/>
  <c r="R103" i="26" s="1" a="1"/>
  <c r="R103" i="26" s="1"/>
  <c r="Q99" i="26"/>
  <c r="R99" i="26" s="1" a="1"/>
  <c r="R99" i="26" s="1"/>
  <c r="Q61" i="26"/>
  <c r="R61" i="26" s="1" a="1"/>
  <c r="R61" i="26" s="1"/>
  <c r="Q25" i="26"/>
  <c r="R25" i="26" s="1" a="1"/>
  <c r="R25" i="26" s="1"/>
  <c r="Q73" i="26"/>
  <c r="R73" i="26" s="1" a="1"/>
  <c r="R73" i="26" s="1"/>
  <c r="Q42" i="26"/>
  <c r="R42" i="26" s="1" a="1"/>
  <c r="R42" i="26" s="1"/>
  <c r="Q60" i="26"/>
  <c r="R60" i="26" s="1" a="1"/>
  <c r="R60" i="26" s="1"/>
  <c r="Q105" i="26"/>
  <c r="R105" i="26" s="1" a="1"/>
  <c r="R105" i="26" s="1"/>
  <c r="Q53" i="26"/>
  <c r="R53" i="26" s="1" a="1"/>
  <c r="R53" i="26" s="1"/>
  <c r="Q56" i="26"/>
  <c r="R56" i="26" s="1" a="1"/>
  <c r="R56" i="26" s="1"/>
  <c r="Q11" i="26"/>
  <c r="R11" i="26" s="1" a="1"/>
  <c r="R11" i="26" s="1"/>
  <c r="M111" i="26"/>
  <c r="Q10" i="26"/>
  <c r="Q39" i="26"/>
  <c r="R39" i="26" s="1" a="1"/>
  <c r="R39" i="26" s="1"/>
  <c r="Q65" i="26"/>
  <c r="R65" i="26" s="1" a="1"/>
  <c r="R65" i="26" s="1"/>
  <c r="Q107" i="26"/>
  <c r="R107" i="26" s="1" a="1"/>
  <c r="R107" i="26" s="1"/>
  <c r="Q33" i="26"/>
  <c r="R33" i="26" s="1" a="1"/>
  <c r="R33" i="26" s="1"/>
  <c r="Q71" i="26"/>
  <c r="R71" i="26" s="1" a="1"/>
  <c r="R71" i="26" s="1"/>
  <c r="Q36" i="26"/>
  <c r="R36" i="26" s="1" a="1"/>
  <c r="R36" i="26" s="1"/>
  <c r="N111" i="26"/>
  <c r="Q106" i="26"/>
  <c r="R106" i="26" s="1" a="1"/>
  <c r="R106" i="26" s="1"/>
  <c r="Q82" i="26"/>
  <c r="R82" i="26" s="1" a="1"/>
  <c r="R82" i="26" s="1"/>
  <c r="Q109" i="26"/>
  <c r="R109" i="26" s="1" a="1"/>
  <c r="R109" i="26" s="1"/>
  <c r="Q35" i="26"/>
  <c r="R35" i="26" s="1" a="1"/>
  <c r="R35" i="26" s="1"/>
  <c r="Q70" i="26"/>
  <c r="R70" i="26" s="1" a="1"/>
  <c r="R70" i="26" s="1"/>
  <c r="Q57" i="26"/>
  <c r="R57" i="26" s="1" a="1"/>
  <c r="R57" i="26" s="1"/>
  <c r="Q92" i="26"/>
  <c r="R92" i="26" s="1" a="1"/>
  <c r="R92" i="26" s="1"/>
  <c r="Q90" i="26"/>
  <c r="R90" i="26" s="1" a="1"/>
  <c r="R90" i="26" s="1"/>
  <c r="Q83" i="26"/>
  <c r="R83" i="26" s="1" a="1"/>
  <c r="R83" i="26" s="1"/>
  <c r="Q96" i="26"/>
  <c r="R96" i="26" s="1" a="1"/>
  <c r="R96" i="26" s="1"/>
  <c r="Q81" i="26"/>
  <c r="R81" i="26" s="1" a="1"/>
  <c r="R81" i="26" s="1"/>
  <c r="Q110" i="26" l="1"/>
  <c r="R10" i="26" a="1"/>
  <c r="R10" i="26" s="1"/>
  <c r="Q111" i="26"/>
  <c r="C11" i="27" l="1"/>
  <c r="C33" i="27" s="1"/>
  <c r="B1" i="20" s="1"/>
  <c r="B1" i="25" l="1"/>
  <c r="B1" i="27"/>
  <c r="B1" i="15"/>
  <c r="B1" i="2"/>
  <c r="B1" i="11"/>
  <c r="B1" i="26"/>
  <c r="B1" i="3"/>
  <c r="B1" i="1"/>
  <c r="B1" i="24"/>
  <c r="B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Florian Steinebach</author>
  </authors>
  <commentList>
    <comment ref="L42" authorId="0" shapeId="0" xr:uid="{4ECF5A6A-0E6D-4456-B007-F08D2644AECA}">
      <text>
        <r>
          <rPr>
            <b/>
            <sz val="9"/>
            <color indexed="81"/>
            <rFont val="Tahoma"/>
            <family val="2"/>
          </rPr>
          <t xml:space="preserve">Note:
insurance and reserve costs
</t>
        </r>
      </text>
    </comment>
    <comment ref="L73" authorId="0" shapeId="0" xr:uid="{45B6D94F-166E-4940-AE78-102774A19F09}">
      <text>
        <r>
          <rPr>
            <b/>
            <sz val="9"/>
            <color indexed="81"/>
            <rFont val="Tahoma"/>
            <family val="2"/>
          </rPr>
          <t>Note:
Capturing only the commissioned assets from the 2019/20 financial year, so there is no opening asset value</t>
        </r>
      </text>
    </comment>
    <comment ref="L79" authorId="0" shapeId="0" xr:uid="{6E67B191-54FD-48B5-A0A8-4F2B98206C82}">
      <text>
        <r>
          <rPr>
            <b/>
            <sz val="9"/>
            <color indexed="81"/>
            <rFont val="Tahoma"/>
            <family val="2"/>
          </rPr>
          <t>Note:
Capturing only the commissioned assets from the 2019/20 financial year, so there is no opening asset value</t>
        </r>
      </text>
    </comment>
    <comment ref="L85" authorId="0" shapeId="0" xr:uid="{567D6164-40C2-49DD-89D2-1F04404D6798}">
      <text>
        <r>
          <rPr>
            <b/>
            <sz val="9"/>
            <color indexed="81"/>
            <rFont val="Tahoma"/>
            <family val="2"/>
          </rPr>
          <t>Note:
Capturing only the commissioned assets from the 2019/20 financial year, so there is no opening asset value</t>
        </r>
      </text>
    </comment>
    <comment ref="L91" authorId="0" shapeId="0" xr:uid="{2D6F081D-26D0-436A-BD34-87804D42E97D}">
      <text>
        <r>
          <rPr>
            <b/>
            <sz val="9"/>
            <color indexed="81"/>
            <rFont val="Tahoma"/>
            <family val="2"/>
          </rPr>
          <t>Note:
Capturing only the commissioned assets from the 2019/20 financial year, so there is no opening asset value</t>
        </r>
      </text>
    </comment>
    <comment ref="L97" authorId="0" shapeId="0" xr:uid="{B4E5D98C-A464-4784-82CB-942A68745D36}">
      <text>
        <r>
          <rPr>
            <b/>
            <sz val="9"/>
            <color indexed="81"/>
            <rFont val="Tahoma"/>
            <family val="2"/>
          </rPr>
          <t>Note:
Capturing only the commissioned assets from the 2019/20 financial year, so there is no opening asset value</t>
        </r>
      </text>
    </comment>
    <comment ref="L103" authorId="0" shapeId="0" xr:uid="{D8AC2D1F-5AFD-48BE-8C42-02B620893ED9}">
      <text>
        <r>
          <rPr>
            <b/>
            <sz val="9"/>
            <color indexed="81"/>
            <rFont val="Tahoma"/>
            <family val="2"/>
          </rPr>
          <t>Note:
Capturing only the commissioned assets from the 2019/20 financial year, so there is no opening asset value</t>
        </r>
      </text>
    </comment>
    <comment ref="L109" authorId="0" shapeId="0" xr:uid="{5E48DD14-5E78-4213-B1EF-D485564A118D}">
      <text>
        <r>
          <rPr>
            <b/>
            <sz val="9"/>
            <color indexed="81"/>
            <rFont val="Tahoma"/>
            <family val="2"/>
          </rPr>
          <t>Note:
Capturing only the commissioned assets from the 2019/20 financial year, so there is no opening asset value</t>
        </r>
      </text>
    </comment>
    <comment ref="L115" authorId="0" shapeId="0" xr:uid="{52195EAB-A755-4ACC-8D07-C4E6245DA906}">
      <text>
        <r>
          <rPr>
            <b/>
            <sz val="9"/>
            <color indexed="81"/>
            <rFont val="Tahoma"/>
            <family val="2"/>
          </rPr>
          <t>Note:
Capturing only the commissioned assets from the 2019/20 financial year, so there is no opening asset value</t>
        </r>
      </text>
    </comment>
    <comment ref="L121" authorId="0" shapeId="0" xr:uid="{93EA10B4-9845-42A6-901A-A9F76B225C1D}">
      <text>
        <r>
          <rPr>
            <b/>
            <sz val="9"/>
            <color indexed="81"/>
            <rFont val="Tahoma"/>
            <family val="2"/>
          </rPr>
          <t>Note:
Capturing only the commissioned assets from the 2019/20 financial year, so there is no opening asset value</t>
        </r>
      </text>
    </comment>
    <comment ref="L127" authorId="0" shapeId="0" xr:uid="{C41BADAE-D60E-4E3F-98B1-A48CFFA5F4DF}">
      <text>
        <r>
          <rPr>
            <b/>
            <sz val="9"/>
            <color indexed="81"/>
            <rFont val="Tahoma"/>
            <family val="2"/>
          </rPr>
          <t>Note:
Capturing only the commissioned assets from the 2019/20 financial year, so there is no opening asset value</t>
        </r>
      </text>
    </comment>
    <comment ref="L133" authorId="0" shapeId="0" xr:uid="{9DEDE7E1-6F4E-47EB-829E-93A6EF41CF1B}">
      <text>
        <r>
          <rPr>
            <b/>
            <sz val="9"/>
            <color indexed="81"/>
            <rFont val="Tahoma"/>
            <family val="2"/>
          </rPr>
          <t>Note:
Capturing only the commissioned assets from the 2019/20 financial year, so there is no opening asset value</t>
        </r>
      </text>
    </comment>
    <comment ref="L139" authorId="0" shapeId="0" xr:uid="{087F94B5-D036-4E2D-80FF-7508F83F5146}">
      <text>
        <r>
          <rPr>
            <b/>
            <sz val="9"/>
            <color indexed="81"/>
            <rFont val="Tahoma"/>
            <family val="2"/>
          </rPr>
          <t>Note:
Capturing only the commissioned assets from the 2019/20 financial year, so there is no opening asset value</t>
        </r>
      </text>
    </comment>
    <comment ref="L145" authorId="0" shapeId="0" xr:uid="{D10434C4-31B0-4637-BE1D-21E55B97A754}">
      <text>
        <r>
          <rPr>
            <b/>
            <sz val="9"/>
            <color indexed="81"/>
            <rFont val="Tahoma"/>
            <family val="2"/>
          </rPr>
          <t>Note:
Capturing only the commissioned assets from the 2019/20 financial year, so there is no opening asset value</t>
        </r>
      </text>
    </comment>
    <comment ref="L151" authorId="0" shapeId="0" xr:uid="{AA07DF5C-5DEB-4585-B5C0-902AD020066B}">
      <text>
        <r>
          <rPr>
            <b/>
            <sz val="9"/>
            <color indexed="81"/>
            <rFont val="Tahoma"/>
            <family val="2"/>
          </rPr>
          <t>Note:
Capturing only the commissioned assets from the 2019/20 financial year, so there is no opening asset value</t>
        </r>
      </text>
    </comment>
    <comment ref="L157" authorId="0" shapeId="0" xr:uid="{47DE1A82-3584-450C-A2F6-16F41591537F}">
      <text>
        <r>
          <rPr>
            <b/>
            <sz val="9"/>
            <color indexed="81"/>
            <rFont val="Tahoma"/>
            <family val="2"/>
          </rPr>
          <t>Note:
Capturing only the commissioned assets from the 2019/20 financial year, so there is no opening asset value</t>
        </r>
      </text>
    </comment>
    <comment ref="L163" authorId="0" shapeId="0" xr:uid="{655090DD-168C-4AA1-B654-EBB608F7ED12}">
      <text>
        <r>
          <rPr>
            <b/>
            <sz val="9"/>
            <color indexed="81"/>
            <rFont val="Tahoma"/>
            <family val="2"/>
          </rPr>
          <t>Note:
Capturing only the commissioned assets from the 2019/20 financial year, so there is no opening asset value</t>
        </r>
      </text>
    </comment>
    <comment ref="L169" authorId="0" shapeId="0" xr:uid="{B5D7D509-82F3-4616-B8B2-BB669EF9FC8D}">
      <text>
        <r>
          <rPr>
            <b/>
            <sz val="9"/>
            <color indexed="81"/>
            <rFont val="Tahoma"/>
            <family val="2"/>
          </rPr>
          <t>Note:
Capturing only the commissioned assets from the 2019/20 financial year, so there is no opening asset value</t>
        </r>
      </text>
    </comment>
    <comment ref="L175" authorId="0" shapeId="0" xr:uid="{1CAFD46D-B3B4-4817-8293-AF749C5D0EE6}">
      <text>
        <r>
          <rPr>
            <b/>
            <sz val="9"/>
            <color indexed="81"/>
            <rFont val="Tahoma"/>
            <family val="2"/>
          </rPr>
          <t>Note:
Capturing only the commissioned assets from the 2019/20 financial year, so there is no opening asset value</t>
        </r>
      </text>
    </comment>
    <comment ref="L181" authorId="0" shapeId="0" xr:uid="{9EB9A2DA-429A-4818-BECB-2C262C423D58}">
      <text>
        <r>
          <rPr>
            <b/>
            <sz val="9"/>
            <color indexed="81"/>
            <rFont val="Tahoma"/>
            <family val="2"/>
          </rPr>
          <t>Note:
Capturing only the commissioned assets from the 2019/20 financial year, so there is no opening asset value</t>
        </r>
      </text>
    </comment>
    <comment ref="L187" authorId="0" shapeId="0" xr:uid="{588E24C9-825C-4911-B1F2-EFBB54B76B30}">
      <text>
        <r>
          <rPr>
            <b/>
            <sz val="9"/>
            <color indexed="81"/>
            <rFont val="Tahoma"/>
            <family val="2"/>
          </rPr>
          <t>Note:
Capturing only the commissioned assets from the 2019/20 financial year, so there is no opening asset value</t>
        </r>
      </text>
    </comment>
    <comment ref="L193" authorId="0" shapeId="0" xr:uid="{89987C01-551C-4D5D-AD45-03DF3FAD3146}">
      <text>
        <r>
          <rPr>
            <b/>
            <sz val="9"/>
            <color indexed="81"/>
            <rFont val="Tahoma"/>
            <family val="2"/>
          </rPr>
          <t>Note:
Capturing only the commissioned assets from the 2019/20 financial year, so there is no opening asset value</t>
        </r>
      </text>
    </comment>
    <comment ref="L199" authorId="0" shapeId="0" xr:uid="{D3BE523A-B7AE-4292-B884-3C9483E47253}">
      <text>
        <r>
          <rPr>
            <b/>
            <sz val="9"/>
            <color indexed="81"/>
            <rFont val="Tahoma"/>
            <family val="2"/>
          </rPr>
          <t>Note:
Capturing only the commissioned assets from the 2019/20 financial year, so there is no opening asset value</t>
        </r>
      </text>
    </comment>
    <comment ref="L205" authorId="0" shapeId="0" xr:uid="{EEE24D48-D570-4A29-A422-7C4877E798F6}">
      <text>
        <r>
          <rPr>
            <b/>
            <sz val="9"/>
            <color indexed="81"/>
            <rFont val="Tahoma"/>
            <family val="2"/>
          </rPr>
          <t>Note:
Capturing only the commissioned assets from the 2019/20 financial year, so there is no opening asset value</t>
        </r>
      </text>
    </comment>
    <comment ref="L211" authorId="0" shapeId="0" xr:uid="{EA6CB8B3-8968-4A1C-8009-9324BCB79F80}">
      <text>
        <r>
          <rPr>
            <b/>
            <sz val="9"/>
            <color indexed="81"/>
            <rFont val="Tahoma"/>
            <family val="2"/>
          </rPr>
          <t>Note:
Capturing only the commissioned assets from the 2019/20 financial year, so there is no opening asset value</t>
        </r>
      </text>
    </comment>
    <comment ref="L217" authorId="0" shapeId="0" xr:uid="{1E590A7D-4066-423A-94D7-F63B157AC01C}">
      <text>
        <r>
          <rPr>
            <b/>
            <sz val="9"/>
            <color indexed="81"/>
            <rFont val="Tahoma"/>
            <family val="2"/>
          </rPr>
          <t>Note:
Capturing only the commissioned assets from the 2019/20 financial year, so there is no opening asset value</t>
        </r>
      </text>
    </comment>
    <comment ref="L223" authorId="0" shapeId="0" xr:uid="{1F87B765-4EFC-4AA8-B95F-D4BEF6B80699}">
      <text>
        <r>
          <rPr>
            <b/>
            <sz val="9"/>
            <color indexed="81"/>
            <rFont val="Tahoma"/>
            <family val="2"/>
          </rPr>
          <t>Note:
Capturing only the commissioned assets from the 2019/20 financial year, so there is no opening asset value</t>
        </r>
      </text>
    </comment>
    <comment ref="L229" authorId="0" shapeId="0" xr:uid="{71AA94F0-564B-4F1F-9109-CDF38EA32F34}">
      <text>
        <r>
          <rPr>
            <b/>
            <sz val="9"/>
            <color indexed="81"/>
            <rFont val="Tahoma"/>
            <family val="2"/>
          </rPr>
          <t>Note:
Capturing only the commissioned assets from the 2019/20 financial year, so there is no opening asset value</t>
        </r>
      </text>
    </comment>
    <comment ref="L235" authorId="0" shapeId="0" xr:uid="{BCE3BD93-D9E2-43FF-BF8C-CC140E5B17A8}">
      <text>
        <r>
          <rPr>
            <b/>
            <sz val="9"/>
            <color indexed="81"/>
            <rFont val="Tahoma"/>
            <family val="2"/>
          </rPr>
          <t>Note:
Capturing only the commissioned assets from the 2019/20 financial year, so there is no opening asset value</t>
        </r>
      </text>
    </comment>
    <comment ref="L241" authorId="0" shapeId="0" xr:uid="{2EAEE435-EC8B-4018-91F0-BE5606016046}">
      <text>
        <r>
          <rPr>
            <b/>
            <sz val="9"/>
            <color indexed="81"/>
            <rFont val="Tahoma"/>
            <family val="2"/>
          </rPr>
          <t>Note:
Capturing only the commissioned assets from the 2019/20 financial year, so there is no opening asset value</t>
        </r>
      </text>
    </comment>
    <comment ref="L247" authorId="0" shapeId="0" xr:uid="{54BD29F4-C17C-4D21-BE29-91174E0F48CF}">
      <text>
        <r>
          <rPr>
            <b/>
            <sz val="9"/>
            <color indexed="81"/>
            <rFont val="Tahoma"/>
            <family val="2"/>
          </rPr>
          <t>Note:
Capturing only the commissioned assets from the 2019/20 financial year, so there is no opening asset value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<sst xmlns="http://schemas.openxmlformats.org/spreadsheetml/2006/main" count="1099" uniqueCount="268">
  <si>
    <t>Period</t>
  </si>
  <si>
    <t>RCP</t>
  </si>
  <si>
    <t>Discrete input</t>
  </si>
  <si>
    <t>RCP2</t>
  </si>
  <si>
    <t>RCP3</t>
  </si>
  <si>
    <t>RCP4</t>
  </si>
  <si>
    <t>RCP5</t>
  </si>
  <si>
    <t>less</t>
  </si>
  <si>
    <t>Inputs</t>
  </si>
  <si>
    <t>plus</t>
  </si>
  <si>
    <t>Financial parameters</t>
  </si>
  <si>
    <t>Vanilla WACC</t>
  </si>
  <si>
    <t>Regulatory tax allowance</t>
  </si>
  <si>
    <t>Regulatory leverage</t>
  </si>
  <si>
    <t>Cost of debt</t>
  </si>
  <si>
    <t>x Tax rate</t>
  </si>
  <si>
    <t>Tax timing difference</t>
  </si>
  <si>
    <t>Taxable amount</t>
  </si>
  <si>
    <t>BPE-HAY A&amp;B Reconductoring</t>
  </si>
  <si>
    <t>LSI Reliability</t>
  </si>
  <si>
    <t>LSI Renewables</t>
  </si>
  <si>
    <t>Summary module</t>
  </si>
  <si>
    <t>Hard coded</t>
  </si>
  <si>
    <t>Calculations</t>
  </si>
  <si>
    <t>Links</t>
  </si>
  <si>
    <t>[project name]</t>
  </si>
  <si>
    <t>key:</t>
  </si>
  <si>
    <t>Opex/Depreciation ratio</t>
  </si>
  <si>
    <t>IPP reference</t>
  </si>
  <si>
    <t>Transpower</t>
  </si>
  <si>
    <t>Covered Cost Model</t>
  </si>
  <si>
    <t>TPM Development</t>
  </si>
  <si>
    <t>$ million, nominal</t>
  </si>
  <si>
    <t>Dummy module</t>
  </si>
  <si>
    <t>This module is [the dummy template that should be used when creating a new sheet]</t>
  </si>
  <si>
    <t>[row label]</t>
  </si>
  <si>
    <t xml:space="preserve">Outputs </t>
  </si>
  <si>
    <t>[Calculations - to be labelled)</t>
  </si>
  <si>
    <t>Total</t>
  </si>
  <si>
    <t>Model description</t>
  </si>
  <si>
    <t>Model purpose</t>
  </si>
  <si>
    <t>Model objective</t>
  </si>
  <si>
    <t xml:space="preserve">This model is a feeder model (i.e. it calculates an input) for the indicative prices model Transpower provides alongside its proposed new TPM to the Electricity Authority. 
</t>
  </si>
  <si>
    <t>All input data is entered into this module.</t>
  </si>
  <si>
    <t>Input module</t>
  </si>
  <si>
    <t>Modeller response</t>
  </si>
  <si>
    <t>Source</t>
  </si>
  <si>
    <t>North Island Grid Upgrade Project (NIGUP)</t>
  </si>
  <si>
    <t>WRK-WKM C (Wairakei Ring)</t>
  </si>
  <si>
    <t>Upper North Island Dynamic Reactive Support (UNIDRS)</t>
  </si>
  <si>
    <t>Disclosure year (ending 30 June)</t>
  </si>
  <si>
    <t>check</t>
  </si>
  <si>
    <t xml:space="preserve">HVDC </t>
  </si>
  <si>
    <t>divided by</t>
  </si>
  <si>
    <t>The approach to caluclating covered cost in this model is consistent with this revenue formula. For transparency reasons, the approach used in the model seperates the tax effect from the other components of the revenue formula whilst providing the same result.</t>
  </si>
  <si>
    <t>Model inputs</t>
  </si>
  <si>
    <t>Model calculations</t>
  </si>
  <si>
    <t>Model structure diagram</t>
  </si>
  <si>
    <t>This module provides an overview of the model.</t>
  </si>
  <si>
    <t>The model has been internally peer reviewed and externally reviewed by KPMG.</t>
  </si>
  <si>
    <t>The calculations of all costs in the  'Covered Cost module' are consistent with the TPM Guidelines and Transpower's proposed new TPM.  To achieve consistency with how Transpower's revenue is determined under individual price-quality path (IPP) regulation, the calculation of covered cost is derived from a revenue formular that is consistent with (but slighltly simplified from) how the Commerce Commission determines Transpower's maximum revenue under IPP regulation. See Notes tab for more details, including the derivation of the calculation of the tax effect.</t>
  </si>
  <si>
    <t>Change control</t>
  </si>
  <si>
    <t>Number</t>
  </si>
  <si>
    <t>Date</t>
  </si>
  <si>
    <t>Cell Reference</t>
  </si>
  <si>
    <t>Worksheet</t>
  </si>
  <si>
    <t>Issue/Reason for change</t>
  </si>
  <si>
    <t>Proposed Change</t>
  </si>
  <si>
    <t>Change Made</t>
  </si>
  <si>
    <t>Name</t>
  </si>
  <si>
    <t>Peer tested by</t>
  </si>
  <si>
    <t>Version</t>
  </si>
  <si>
    <t>Delta</t>
  </si>
  <si>
    <t>copy</t>
  </si>
  <si>
    <t>paste</t>
  </si>
  <si>
    <t xml:space="preserve"> </t>
  </si>
  <si>
    <t>`</t>
  </si>
  <si>
    <t xml:space="preserve">Scenario: </t>
  </si>
  <si>
    <t>Scenario</t>
  </si>
  <si>
    <t>TPM development modelling scenario</t>
  </si>
  <si>
    <t>Change request</t>
  </si>
  <si>
    <t>Modeller notes</t>
  </si>
  <si>
    <t>Reason(s) for change to Total Covered Costs</t>
  </si>
  <si>
    <t>Changes to Total Covered Costs (grey cells linked to summary module)</t>
  </si>
  <si>
    <t xml:space="preserve">Model output </t>
  </si>
  <si>
    <t>Model scenario</t>
  </si>
  <si>
    <t>Model validation and version control</t>
  </si>
  <si>
    <t>Covered cost inputs</t>
  </si>
  <si>
    <t>$ million, nominal (unless specified otherwise)</t>
  </si>
  <si>
    <r>
      <rPr>
        <b/>
        <sz val="11"/>
        <color theme="10"/>
        <rFont val="Calibri"/>
        <family val="2"/>
        <scheme val="minor"/>
      </rPr>
      <t>Transpower Revenue Model for RCP3 as approved by the Commerce Commission</t>
    </r>
    <r>
      <rPr>
        <u/>
        <sz val="11"/>
        <color theme="10"/>
        <rFont val="Calibri"/>
        <family val="2"/>
        <scheme val="minor"/>
      </rPr>
      <t xml:space="preserve"> https://www.transpower.co.nz/sites/default/files/news-articles/attachments/RCP3%20MAR%20and%20SMAR%20model.xlsm</t>
    </r>
  </si>
  <si>
    <t>Transpower estimate</t>
  </si>
  <si>
    <t>none in RCP3</t>
  </si>
  <si>
    <t>ratio</t>
  </si>
  <si>
    <t>=</t>
  </si>
  <si>
    <t>Ratio Nominator</t>
  </si>
  <si>
    <t>Calculation of forecast opex attributable to RAB assets that are fully depreciated at the start of an RCP</t>
  </si>
  <si>
    <t>multiplied with</t>
  </si>
  <si>
    <t>Attributed Opex Ratio (AOR)</t>
  </si>
  <si>
    <t>Attributed Opex Ratio module</t>
  </si>
  <si>
    <t>A proportion of opex attributable to Transpower assets that are fully depreciated at the start of the RCP</t>
  </si>
  <si>
    <t>Workbook contents</t>
  </si>
  <si>
    <r>
      <t xml:space="preserve">Inputs module - </t>
    </r>
    <r>
      <rPr>
        <b/>
        <sz val="11"/>
        <color rgb="FFFF0000"/>
        <rFont val="Calibri"/>
        <family val="2"/>
        <scheme val="minor"/>
      </rPr>
      <t>Tab colour red</t>
    </r>
  </si>
  <si>
    <t>Module location</t>
  </si>
  <si>
    <t>Module purpose</t>
  </si>
  <si>
    <t>Inputs tab</t>
  </si>
  <si>
    <r>
      <t xml:space="preserve">Summary module - </t>
    </r>
    <r>
      <rPr>
        <b/>
        <sz val="11"/>
        <color rgb="FF00B050"/>
        <rFont val="Calibri"/>
        <family val="2"/>
        <scheme val="minor"/>
      </rPr>
      <t>Tab colour green</t>
    </r>
  </si>
  <si>
    <t>Summary tab</t>
  </si>
  <si>
    <r>
      <t xml:space="preserve">Calculation modules - </t>
    </r>
    <r>
      <rPr>
        <b/>
        <sz val="11"/>
        <color rgb="FF0070C0"/>
        <rFont val="Calibri"/>
        <family val="2"/>
        <scheme val="minor"/>
      </rPr>
      <t>Tab colour blue</t>
    </r>
  </si>
  <si>
    <r>
      <t xml:space="preserve">Analysis module - </t>
    </r>
    <r>
      <rPr>
        <b/>
        <sz val="11"/>
        <color rgb="FFFFC000"/>
        <rFont val="Calibri"/>
        <family val="2"/>
        <scheme val="minor"/>
      </rPr>
      <t>Tab colour orange</t>
    </r>
  </si>
  <si>
    <r>
      <t xml:space="preserve">Issues modules - </t>
    </r>
    <r>
      <rPr>
        <b/>
        <sz val="11"/>
        <color rgb="FF7030A0"/>
        <rFont val="Calibri"/>
        <family val="2"/>
        <scheme val="minor"/>
      </rPr>
      <t>Tab colour purple</t>
    </r>
  </si>
  <si>
    <t>Change log tab</t>
  </si>
  <si>
    <t>Review log tab</t>
  </si>
  <si>
    <t>Attributed Opex Ratio tab</t>
  </si>
  <si>
    <t>Pricing year (ending 31 March)</t>
  </si>
  <si>
    <t>Covered costs tab</t>
  </si>
  <si>
    <t>Covered costs module</t>
  </si>
  <si>
    <t>Change log module</t>
  </si>
  <si>
    <t>This module captures changes to the modelling assumptions, scenarios, calculations and inputs to this model.</t>
  </si>
  <si>
    <t>Review log module</t>
  </si>
  <si>
    <t>This module captures any issues raised during the model development, the modeller's responses and the current issue status.</t>
  </si>
  <si>
    <t>Review log</t>
  </si>
  <si>
    <t>Issue</t>
  </si>
  <si>
    <t>Issue status</t>
  </si>
  <si>
    <t>This module lists the various error checks that are built into this model. If the check outcome for any of the checks is not zero the respective module must be checked. The top row on each tab turns red if the sum of error check outcomes is not zero.</t>
  </si>
  <si>
    <t>calculated in this model</t>
  </si>
  <si>
    <t>checks</t>
  </si>
  <si>
    <t>hyperlinks</t>
  </si>
  <si>
    <t>Accounting Depreciation (Da)</t>
  </si>
  <si>
    <t>Tax Depreciation (TD)</t>
  </si>
  <si>
    <t xml:space="preserve">Regulatory WACC (r)  </t>
  </si>
  <si>
    <t>Regulatory cost of debt (CD)</t>
  </si>
  <si>
    <t>Regulatory leverage (L)</t>
  </si>
  <si>
    <r>
      <rPr>
        <b/>
        <sz val="8"/>
        <color theme="10"/>
        <rFont val="Calibri"/>
        <family val="2"/>
        <scheme val="minor"/>
      </rPr>
      <t xml:space="preserve">For RCP3 see </t>
    </r>
    <r>
      <rPr>
        <u/>
        <sz val="8"/>
        <color theme="10"/>
        <rFont val="Calibri"/>
        <family val="2"/>
        <scheme val="minor"/>
      </rPr>
      <t>https://comcom.govt.nz/__data/assets/pdf_file/0022/177034/2019-NZCC-12-Cost-of-capital-determination-EDBs-and-Transpower-25-September-2019.PDF</t>
    </r>
  </si>
  <si>
    <r>
      <rPr>
        <b/>
        <sz val="8"/>
        <color theme="10"/>
        <rFont val="Calibri"/>
        <family val="2"/>
        <scheme val="minor"/>
      </rPr>
      <t xml:space="preserve">Transpower IM see </t>
    </r>
    <r>
      <rPr>
        <u/>
        <sz val="8"/>
        <color theme="10"/>
        <rFont val="Calibri"/>
        <family val="2"/>
        <scheme val="minor"/>
      </rPr>
      <t>https://comcom.govt.nz/__data/assets/pdf_file/0020/91181/Transpower-input-methodologies-determination-2010-consolidated-29-January-2020.pdf</t>
    </r>
  </si>
  <si>
    <t>Transpower's Financial Management System (FMIS)</t>
  </si>
  <si>
    <t>explanations</t>
  </si>
  <si>
    <t>selections</t>
  </si>
  <si>
    <t>links</t>
  </si>
  <si>
    <t>calculations</t>
  </si>
  <si>
    <t>hard coded</t>
  </si>
  <si>
    <t>All inputs are for the financial year finishing 30 June</t>
  </si>
  <si>
    <t>Sum of Transpower's depreciation tax loss/gain and income tax on the capital charge (Ta)</t>
  </si>
  <si>
    <t>Covered Cost (CC)</t>
  </si>
  <si>
    <t>TPM, clause 39(3)  =</t>
  </si>
  <si>
    <t>Asset value roll-forward</t>
  </si>
  <si>
    <t>Closing asset value</t>
  </si>
  <si>
    <t>Capital charge on opening asset value</t>
  </si>
  <si>
    <r>
      <t>Capital charge on value of commissioned assets</t>
    </r>
    <r>
      <rPr>
        <b/>
        <sz val="11"/>
        <color theme="0" tint="-0.499984740745262"/>
        <rFont val="Calibri"/>
        <family val="2"/>
        <scheme val="minor"/>
      </rPr>
      <t xml:space="preserve"> </t>
    </r>
    <r>
      <rPr>
        <i/>
        <sz val="8"/>
        <color theme="0" tint="-0.499984740745262"/>
        <rFont val="Calibri"/>
        <family val="2"/>
        <scheme val="minor"/>
      </rPr>
      <t>(assuming mid-year commissioning)</t>
    </r>
  </si>
  <si>
    <t>Attributed opex component (directly attributable)</t>
  </si>
  <si>
    <t>Attributed opex component (proxy allocation)</t>
  </si>
  <si>
    <t>Sum of Transpower's depreciation tax loss/gain and income tax on the capital charge</t>
  </si>
  <si>
    <t>Income tax on the captial charge</t>
  </si>
  <si>
    <t>Income tax on the capital charge (Tinc)</t>
  </si>
  <si>
    <t>Income tax on capital charge (before gross-up)</t>
  </si>
  <si>
    <t>Transpower's depreciation loss/gain</t>
  </si>
  <si>
    <t>Notional interest (I)</t>
  </si>
  <si>
    <t>Transpower's depreciation loss/gain (before gross-up)</t>
  </si>
  <si>
    <t>Transpower's depreciation loss/gain (Tdep)</t>
  </si>
  <si>
    <r>
      <t xml:space="preserve">Covered cost (CC) </t>
    </r>
    <r>
      <rPr>
        <i/>
        <sz val="8"/>
        <color theme="0" tint="-0.499984740745262"/>
        <rFont val="Calibri"/>
        <family val="2"/>
        <scheme val="minor"/>
      </rPr>
      <t>(TPM Part E, clause 38(1))</t>
    </r>
  </si>
  <si>
    <t>Attributed opex ratio inputs</t>
  </si>
  <si>
    <t>Analysis I module</t>
  </si>
  <si>
    <t>Data</t>
  </si>
  <si>
    <t>Pricing year</t>
  </si>
  <si>
    <t>Benefit-based investments</t>
  </si>
  <si>
    <t>select BBI below</t>
  </si>
  <si>
    <t>Ranking</t>
  </si>
  <si>
    <t>Analysis I tab</t>
  </si>
  <si>
    <t>Error checks module</t>
  </si>
  <si>
    <t xml:space="preserve">Error checks  </t>
  </si>
  <si>
    <t>Check number</t>
  </si>
  <si>
    <t>Model tab</t>
  </si>
  <si>
    <t>Check outcome</t>
  </si>
  <si>
    <t>Covered Costs module</t>
  </si>
  <si>
    <t>This module presents the covered costs caluclated in this model in various ways. The indicative pricing model takes its covered costs inputs from this module.</t>
  </si>
  <si>
    <t>Covered costs for pricing year (ending 31 March)</t>
  </si>
  <si>
    <t>to be aligned with the pricing year for indicative prices calculated in the Indicative Pricing Model</t>
  </si>
  <si>
    <t>LNI_HV</t>
  </si>
  <si>
    <t>HB_LV</t>
  </si>
  <si>
    <t>BOP_LV</t>
  </si>
  <si>
    <t>WTN_LV</t>
  </si>
  <si>
    <t>LSI_HV</t>
  </si>
  <si>
    <t>SLD_LV</t>
  </si>
  <si>
    <t>WTK_LV</t>
  </si>
  <si>
    <t>CML_LV</t>
  </si>
  <si>
    <t>USI_HV</t>
  </si>
  <si>
    <t>TIM_LV</t>
  </si>
  <si>
    <t>USI_LV</t>
  </si>
  <si>
    <t>Financial year (ending 30 June)</t>
  </si>
  <si>
    <t>As approved by the Commerce Commission in its RCP3 IPP. Sourced from a Transpower workbook as the information is not in the public domain (due to its detailed nature)</t>
  </si>
  <si>
    <t>Forecast opex as included in the IPP forecast MAR for an RCP (OC)</t>
  </si>
  <si>
    <t>Error checks</t>
  </si>
  <si>
    <t>The key model inputs are the 
- audited opening asset values (opening RAB value) for the relevant benefit-based investment for the 2019/20 financial year
- the audited value of commissioned assets for the 2019/20 financial year 
- the audited accounting and tax depreciation values for the above assets for the 2019/20 financial year
- the attributed opex ratio (AOR) for RCP3 
- some financial parameters such as WACC, tax rate, cost of debt, regulatory leverage
The model draws these inputs from various external sources such as Transpower's financial management information system (FMIS), feeder models/spreadsheets and regulatory determinations.</t>
  </si>
  <si>
    <t>CNI_LV</t>
  </si>
  <si>
    <t>HB_HV</t>
  </si>
  <si>
    <t>NLD_HV</t>
  </si>
  <si>
    <t>NLD_LV</t>
  </si>
  <si>
    <t>NMB_LV</t>
  </si>
  <si>
    <t>UNI_HV</t>
  </si>
  <si>
    <t>UNI_LV</t>
  </si>
  <si>
    <t>WTO_LV</t>
  </si>
  <si>
    <t xml:space="preserve">On the basis of the audited 30 June regulated asset base, the model provides the covered costs of benefit-based investments that would be recovered under the proposed new TPM through benefit-based charges for a pricing year starting on the following 1 April (and ending 31 March the following year).
The covered costs of each benefit based investment comprise a return on and of capital, attributed opex and tax. 
The covered costs for the following benefit-based investments are calculated within this model:
- any new commissioned assets in the 2019/20 financial year in the interconnected grid (except for the Bunnythorpe-Haywards Reconductoring Project)
and the following pre-2019 investments (Schedule 1 of the TPM Guidelines):
- the Bunnythorpe-Haywards Reconductoring Project (including the value of commissioned assets from the 2019/20 financial year)
- investments in and associated with the HVDC link
- the Lower South Island Renewables Project
- the Lower South Island Reliability Project
- the North Island Grid Upgrade Project 
- the Upper North Island Dynamic Reactive Support Project
- the Wairakei Ring Project
</t>
  </si>
  <si>
    <t xml:space="preserve">This scenario uses the audited asset values and depreciation costs for the 2019/20 disclosure year (finishing 30 June 2020), to calculate the covered costs for the following benefit-based innvestments: Schedule 1 investments (as defined in the TPM guidelines) and the 2019/20 investments in the interconnected grid, applicable to the 21/22 pricing year. </t>
  </si>
  <si>
    <t xml:space="preserve">This module summarises the covered cost applicable to the benefit-based charge for benefit based investments consistent with Part E of the TPM. Outputs are generated using a data table. </t>
  </si>
  <si>
    <t>This module calculates the Attributed Opex Ratio (AOR) as specified under Part D, clause 41 of the proposed TPM.</t>
  </si>
  <si>
    <t>TPM, clause 41(3)</t>
  </si>
  <si>
    <t>Forecast pass-through costs as included in the IPP forecast MAR for an RCP (PC)</t>
  </si>
  <si>
    <t>Forecast recoverable costs as included in the IPP forecast MAR for an RCP (RC)</t>
  </si>
  <si>
    <t>Forecast HVDC insurance and reserves costs as included in the IPP forecast MAR for an RCP (HVDC)</t>
  </si>
  <si>
    <t>Forecast cost for transmission alternatives as included in the IPP forecast MAR for an RCP (TA)</t>
  </si>
  <si>
    <t>Forecast MCP opex as included in the IPP forecast MAR for an RCP (MCP)</t>
  </si>
  <si>
    <t>Forecast depreciation as included in the IPP forecast MAR for an RCP (D)</t>
  </si>
  <si>
    <t>Forecast opex attributable to Transpower assets that are fully depreciated at the start of the RCP (FD)</t>
  </si>
  <si>
    <t xml:space="preserve">This module calculates the covered cost applicable to the benefit-based charge for benefit based investments consistent with Part D, clauses 40 and 41 of the TPM. All inputs are from the prior financial year finishing 30 June, with outputs applicable to the pricing year starting on the following 1 April and finishing on 31 March two years after (the timeline is for the pricing year end). </t>
  </si>
  <si>
    <t xml:space="preserve">Regulatory tax rate (r) </t>
  </si>
  <si>
    <t>Opening RAB value (V)</t>
  </si>
  <si>
    <t>Value of commissioned assets (V)</t>
  </si>
  <si>
    <t>Transmission alternatives costs and MCP opex (TA + MCP)</t>
  </si>
  <si>
    <t>HVDC insurance and reserves costs (HVDC)</t>
  </si>
  <si>
    <t>TPM, clause 40(2)(a)(b)</t>
  </si>
  <si>
    <t>TPM, clause 40(4)</t>
  </si>
  <si>
    <t>TPM, clause 41(1)</t>
  </si>
  <si>
    <t>TPM, clause 40(3)(5)</t>
  </si>
  <si>
    <t>TPM, clause 40(1)</t>
  </si>
  <si>
    <t>TPM, clause 40(3)</t>
  </si>
  <si>
    <t>TPM, clause 40(2)(a)</t>
  </si>
  <si>
    <t>TPM, clause 40(1),  plus</t>
  </si>
  <si>
    <t>TPM, clause 40(1),  =</t>
  </si>
  <si>
    <r>
      <t xml:space="preserve">Outputs (Covered Cost) </t>
    </r>
    <r>
      <rPr>
        <i/>
        <sz val="8"/>
        <color theme="0" tint="-0.499984740745262"/>
        <rFont val="Calibri"/>
        <family val="2"/>
        <scheme val="minor"/>
      </rPr>
      <t>(TPM Part D, clause 40(1))</t>
    </r>
  </si>
  <si>
    <r>
      <t xml:space="preserve">Capital charge on opening RAB value </t>
    </r>
    <r>
      <rPr>
        <i/>
        <sz val="8"/>
        <color theme="0" tint="-0.499984740745262"/>
        <rFont val="Calibri"/>
        <family val="2"/>
        <scheme val="minor"/>
      </rPr>
      <t>(TPM Part D, clause 40(2)(a))</t>
    </r>
  </si>
  <si>
    <t>TPM, clause 40(2)(a), mutliplied with  Regulatory WACC (r) =</t>
  </si>
  <si>
    <r>
      <t xml:space="preserve">Capital charge on value of commissioned assets </t>
    </r>
    <r>
      <rPr>
        <i/>
        <sz val="8"/>
        <color theme="0" tint="-0.499984740745262"/>
        <rFont val="Calibri"/>
        <family val="2"/>
        <scheme val="minor"/>
      </rPr>
      <t>(TPM Part D, clause 40(2)(b))</t>
    </r>
  </si>
  <si>
    <t xml:space="preserve">TPM, clause 40(2)(b), mutliplied with  Regulatory WACC (r) = </t>
  </si>
  <si>
    <r>
      <t xml:space="preserve">Capital charge  </t>
    </r>
    <r>
      <rPr>
        <i/>
        <sz val="8"/>
        <color theme="0" tint="-0.499984740745262"/>
        <rFont val="Calibri"/>
        <family val="2"/>
        <scheme val="minor"/>
      </rPr>
      <t>(TPM Part D, clause 40(2))</t>
    </r>
  </si>
  <si>
    <t>TPM, clause 40(2)(b),  plus</t>
  </si>
  <si>
    <t>TPM, clause 40(2),  =</t>
  </si>
  <si>
    <t>Capital charge (C)</t>
  </si>
  <si>
    <r>
      <t xml:space="preserve">Attributed opex component </t>
    </r>
    <r>
      <rPr>
        <b/>
        <i/>
        <sz val="13"/>
        <color theme="3"/>
        <rFont val="Calibri"/>
        <family val="2"/>
        <scheme val="minor"/>
      </rPr>
      <t xml:space="preserve"> </t>
    </r>
    <r>
      <rPr>
        <i/>
        <sz val="8"/>
        <color theme="0" tint="-0.499984740745262"/>
        <rFont val="Calibri"/>
        <family val="2"/>
        <scheme val="minor"/>
      </rPr>
      <t>(TPM Part E, clause 41(1))</t>
    </r>
  </si>
  <si>
    <t>TPM, clause 41(1), =</t>
  </si>
  <si>
    <t>TPM, clause 41(1), multiplied with Attributed Opex Ratio (AOR) =</t>
  </si>
  <si>
    <r>
      <t>Outputs (Attributed Opex Ratio)</t>
    </r>
    <r>
      <rPr>
        <b/>
        <i/>
        <sz val="8"/>
        <color theme="0" tint="-0.499984740745262"/>
        <rFont val="Calibri"/>
        <family val="2"/>
        <scheme val="minor"/>
      </rPr>
      <t xml:space="preserve"> </t>
    </r>
    <r>
      <rPr>
        <i/>
        <sz val="8"/>
        <color theme="0" tint="-0.499984740745262"/>
        <rFont val="Calibri"/>
        <family val="2"/>
        <scheme val="minor"/>
      </rPr>
      <t>(TPM Part E, clause 41(3))</t>
    </r>
  </si>
  <si>
    <r>
      <t xml:space="preserve">Calculation of Attributed Opex Ratio </t>
    </r>
    <r>
      <rPr>
        <i/>
        <sz val="8"/>
        <color theme="0" tint="-0.499984740745262"/>
        <rFont val="Calibri"/>
        <family val="2"/>
        <scheme val="minor"/>
      </rPr>
      <t>(TPM Part E, clause 41(3))</t>
    </r>
  </si>
  <si>
    <t>TPM, clause 40(5), grossed-up</t>
  </si>
  <si>
    <t>TPM, clause 40(4), less</t>
  </si>
  <si>
    <t>TPM, clause 40(3), grossed-up</t>
  </si>
  <si>
    <t>Attributed opex component (AO)</t>
  </si>
  <si>
    <r>
      <t xml:space="preserve">Sum of Transpower's depreciation tax loss/gain and income tax on the capital charge  </t>
    </r>
    <r>
      <rPr>
        <i/>
        <sz val="8"/>
        <color theme="0" tint="-0.499984740745262"/>
        <rFont val="Calibri"/>
        <family val="2"/>
        <scheme val="minor"/>
      </rPr>
      <t>(TPM Part E, clause 40(1)(3)(4)(5))</t>
    </r>
  </si>
  <si>
    <t>TPM, clause 40(5)</t>
  </si>
  <si>
    <t>TPM, clause 40(3), plus</t>
  </si>
  <si>
    <t xml:space="preserve">This model calculates the covered costs of benefit-based investments that are recovered under the proposed new TPM through benefit-based charges. The calculation approach is consistent with clause 15 of the 2020 TPM Guidelines issued by the Electricity Authority on 10 June 2020 and the proposed new TPM, Part D clauses 40 and 41.  
</t>
  </si>
  <si>
    <t>CSI_HV</t>
  </si>
  <si>
    <t>Version 1.1</t>
  </si>
  <si>
    <t>Final proposal - update 1</t>
  </si>
  <si>
    <t>Covered cost inputs: D73:D198 and L73:L198</t>
  </si>
  <si>
    <t>Relink to updated covered costs model "TPM FY20 additions-Regions_V3"</t>
  </si>
  <si>
    <t>Update inputs from TPM FY20 additions by region model for change in Simplified method regions (increase from 20 regions to 21)</t>
  </si>
  <si>
    <t>Add general description of update version</t>
  </si>
  <si>
    <t>Label version as "Final proposal - update 1"</t>
  </si>
  <si>
    <t>Version: C15</t>
  </si>
  <si>
    <t>Title</t>
  </si>
  <si>
    <t>Update version number</t>
  </si>
  <si>
    <t>Change to version 1.1</t>
  </si>
  <si>
    <t>TPM development modelling scenario: C17</t>
  </si>
  <si>
    <t>CSI_HV_LNI_HV_HVDC</t>
  </si>
  <si>
    <t>Inputs!D97:D102</t>
  </si>
  <si>
    <t>Changed HVDC regions from LSI_HV_LNI_HV_HVDC to CSI_HV_LNI_HV_HVDC</t>
  </si>
  <si>
    <t>Update inputs from TPM FY20 additions by region model for change in Simplified method regions (increase from 20 regions to 21). This also resulted in the relabeling the HVDC link location code from LSI to CSI</t>
  </si>
  <si>
    <t>JM</t>
  </si>
  <si>
    <t>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</si>
</sst>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0_);_(* \(#,##0.00\);_(* &quot;-&quot;??_);_(@_)"/>
    <numFmt numFmtId="165" formatCode="0_ ;\-0\ "/>
    <numFmt numFmtId="166" formatCode="_-* #,##0.0_-;\(#,##0.0\)_-;_-* &quot;-&quot;_-;_-@_-"/>
    <numFmt numFmtId="167" formatCode="0.0%"/>
    <numFmt numFmtId="168" formatCode="_-* #,##0_-;\(#,##0\)_-;_-* &quot;-&quot;_-;_-@_-"/>
    <numFmt numFmtId="169" formatCode="0.0"/>
    <numFmt numFmtId="170" formatCode="#,###,\-"/>
    <numFmt numFmtId="171" formatCode="#,##0.0_ ;\-#,##0.0\ "/>
    <numFmt numFmtId="172" formatCode="_-* #,##0.00_-;\(#,##0.00\)_-;_-* &quot;-&quot;_-;_-@_-"/>
    <numFmt numFmtId="173" formatCode="_-* #,##0.0_-;\-* #,##0.0_-;_-* &quot;-&quot;?_-;_-@_-"/>
    <numFmt numFmtId="174" formatCode="_-* #,##0.0_-;\-* #,##0.0_-;_-* &quot;-&quot;??_-;_-@_-"/>
  </numFmts>
  <fonts count="53"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name val="Calibri"/>
      <family val="2"/>
      <scheme val="minor"/>
    </font>
    <font>
      <sz val="11"/>
      <color theme="9" tint="-0.499984740745262"/>
      <name val="Calibri"/>
      <family val="2"/>
      <scheme val="minor"/>
    </font>
    <font>
      <i/>
      <sz val="11"/>
      <color theme="0" tint="-0.499984740745262"/>
      <name val="Calibri"/>
      <family val="2"/>
      <scheme val="minor"/>
    </font>
    <font>
      <b/>
      <sz val="11"/>
      <color theme="4" tint="-0.24994659260841701"/>
      <name val="Calibri"/>
      <family val="2"/>
      <scheme val="minor"/>
    </font>
    <font>
      <b/>
      <sz val="11"/>
      <color theme="3"/>
      <name val="Calibri"/>
      <family val="2"/>
      <scheme val="minor"/>
    </font>
    <font>
      <sz val="11"/>
      <color theme="4" tint="-0.24994659260841701"/>
      <name val="Calibri"/>
      <family val="2"/>
      <scheme val="minor"/>
    </font>
    <font>
      <sz val="11"/>
      <color rgb="FFC00000"/>
      <name val="Calibri"/>
      <family val="2"/>
      <scheme val="minor"/>
    </font>
    <font>
      <sz val="8"/>
      <color rgb="FFC00000"/>
      <name val="Calibri"/>
      <family val="2"/>
      <scheme val="minor"/>
    </font>
    <font>
      <sz val="8"/>
      <color theme="4" tint="-0.249977111117893"/>
      <name val="Calibri"/>
      <family val="2"/>
      <scheme val="minor"/>
    </font>
    <font>
      <sz val="8"/>
      <color theme="9" tint="-0.499984740745262"/>
      <name val="Calibri"/>
      <family val="2"/>
      <scheme val="minor"/>
    </font>
    <font>
      <sz val="8"/>
      <name val="Calibri"/>
      <family val="2"/>
      <scheme val="minor"/>
    </font>
    <font>
      <b/>
      <sz val="8"/>
      <color theme="3"/>
      <name val="Calibri"/>
      <family val="2"/>
      <scheme val="minor"/>
    </font>
    <font>
      <i/>
      <sz val="8"/>
      <color theme="0" tint="-0.499984740745262"/>
      <name val="Calibri"/>
      <family val="2"/>
      <scheme val="minor"/>
    </font>
    <font>
      <b/>
      <sz val="11"/>
      <color theme="9" tint="-0.499984740745262"/>
      <name val="Calibri"/>
      <family val="2"/>
      <scheme val="minor"/>
    </font>
    <font>
      <i/>
      <sz val="8"/>
      <color rgb="FF7F7F7F"/>
      <name val="Calibri"/>
      <family val="2"/>
      <scheme val="minor"/>
    </font>
    <font>
      <i/>
      <sz val="11"/>
      <color rgb="FFFF0000"/>
      <name val="Calibri"/>
      <family val="2"/>
      <scheme val="minor"/>
    </font>
    <font>
      <i/>
      <sz val="10"/>
      <color theme="3"/>
      <name val="Calibri"/>
      <family val="2"/>
      <scheme val="minor"/>
    </font>
    <font>
      <b/>
      <sz val="11"/>
      <color rgb="FFFF0000"/>
      <name val="Calibri"/>
      <family val="2"/>
      <scheme val="minor"/>
    </font>
    <font>
      <b/>
      <sz val="22"/>
      <color rgb="FF587987"/>
      <name val="Arial"/>
      <family val="2"/>
    </font>
    <font>
      <sz val="22"/>
      <color rgb="FF587987"/>
      <name val="Arial"/>
      <family val="2"/>
    </font>
    <font>
      <b/>
      <i/>
      <sz val="11"/>
      <color theme="0" tint="-0.499984740745262"/>
      <name val="Calibri"/>
      <family val="2"/>
      <scheme val="minor"/>
    </font>
    <font>
      <sz val="8"/>
      <color theme="1"/>
      <name val="Calibri"/>
      <family val="2"/>
      <scheme val="minor"/>
    </font>
    <font>
      <b/>
      <sz val="10.5"/>
      <color rgb="FF165D81"/>
      <name val="Calibri"/>
      <family val="2"/>
    </font>
    <font>
      <i/>
      <sz val="8"/>
      <color theme="1"/>
      <name val="Calibri"/>
      <family val="2"/>
      <scheme val="minor"/>
    </font>
    <font>
      <b/>
      <sz val="9"/>
      <color indexed="81"/>
      <name val="Tahoma"/>
      <family val="2"/>
    </font>
    <font>
      <b/>
      <sz val="12"/>
      <color theme="3"/>
      <name val="Calibri"/>
      <family val="2"/>
      <scheme val="minor"/>
    </font>
    <font>
      <sz val="14"/>
      <color rgb="FF587987"/>
      <name val="Arial"/>
      <family val="2"/>
    </font>
    <font>
      <b/>
      <sz val="11"/>
      <name val="Calibri"/>
      <family val="2"/>
      <scheme val="minor"/>
    </font>
    <font>
      <u/>
      <sz val="11"/>
      <color theme="10"/>
      <name val="Calibri"/>
      <family val="2"/>
      <scheme val="minor"/>
    </font>
    <font>
      <b/>
      <sz val="11"/>
      <color theme="10"/>
      <name val="Calibri"/>
      <family val="2"/>
      <scheme val="minor"/>
    </font>
    <font>
      <b/>
      <sz val="14"/>
      <color theme="1"/>
      <name val="Calibri"/>
      <family val="2"/>
      <scheme val="minor"/>
    </font>
    <font>
      <b/>
      <sz val="11"/>
      <color rgb="FF00B050"/>
      <name val="Calibri"/>
      <family val="2"/>
      <scheme val="minor"/>
    </font>
    <font>
      <b/>
      <sz val="11"/>
      <color rgb="FF0070C0"/>
      <name val="Calibri"/>
      <family val="2"/>
      <scheme val="minor"/>
    </font>
    <font>
      <b/>
      <sz val="11"/>
      <color rgb="FFFFC000"/>
      <name val="Calibri"/>
      <family val="2"/>
      <scheme val="minor"/>
    </font>
    <font>
      <b/>
      <sz val="11"/>
      <color rgb="FF7030A0"/>
      <name val="Calibri"/>
      <family val="2"/>
      <scheme val="minor"/>
    </font>
    <font>
      <b/>
      <u/>
      <sz val="14"/>
      <color theme="10"/>
      <name val="Calibri"/>
      <family val="2"/>
      <scheme val="minor"/>
    </font>
    <font>
      <i/>
      <sz val="8"/>
      <name val="Calibri"/>
      <family val="2"/>
      <scheme val="minor"/>
    </font>
    <font>
      <b/>
      <u/>
      <sz val="10"/>
      <color theme="8" tint="-0.249977111117893"/>
      <name val="Calibri"/>
      <family val="2"/>
      <scheme val="minor"/>
    </font>
    <font>
      <u/>
      <sz val="8"/>
      <color theme="10"/>
      <name val="Calibri"/>
      <family val="2"/>
      <scheme val="minor"/>
    </font>
    <font>
      <b/>
      <sz val="8"/>
      <color theme="10"/>
      <name val="Calibri"/>
      <family val="2"/>
      <scheme val="minor"/>
    </font>
    <font>
      <b/>
      <sz val="11"/>
      <color rgb="FFC00000"/>
      <name val="Calibri"/>
      <family val="2"/>
      <scheme val="minor"/>
    </font>
    <font>
      <b/>
      <sz val="11"/>
      <color theme="0" tint="-0.499984740745262"/>
      <name val="Calibri"/>
      <family val="2"/>
      <scheme val="minor"/>
    </font>
    <font>
      <b/>
      <i/>
      <sz val="13"/>
      <color theme="3"/>
      <name val="Calibri"/>
      <family val="2"/>
      <scheme val="minor"/>
    </font>
    <font>
      <sz val="11"/>
      <color theme="4" tint="-0.499984740745262"/>
      <name val="Calibri"/>
      <family val="2"/>
      <scheme val="minor"/>
    </font>
    <font>
      <b/>
      <sz val="8"/>
      <name val="Calibri"/>
      <family val="2"/>
      <scheme val="minor"/>
    </font>
    <font>
      <b/>
      <i/>
      <sz val="8"/>
      <color theme="0" tint="-0.499984740745262"/>
      <name val="Calibri"/>
      <family val="2"/>
      <scheme val="minor"/>
    </font>
  </fonts>
  <fills count="9">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lightUp">
        <bgColor theme="0"/>
      </patternFill>
    </fill>
    <fill>
      <patternFill patternType="solid">
        <fgColor theme="8" tint="0.79998168889431442"/>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ck">
        <color theme="4"/>
      </top>
      <bottom/>
      <diagonal/>
    </border>
    <border>
      <left style="thin">
        <color rgb="FF7F7F7F"/>
      </left>
      <right style="thin">
        <color rgb="FF7F7F7F"/>
      </right>
      <top style="thick">
        <color theme="4" tint="0.499984740745262"/>
      </top>
      <bottom/>
      <diagonal/>
    </border>
    <border>
      <left style="thin">
        <color rgb="FF7F7F7F"/>
      </left>
      <right style="thin">
        <color rgb="FF7F7F7F"/>
      </right>
      <top/>
      <bottom style="thin">
        <color rgb="FF7F7F7F"/>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rgb="FF7F7F7F"/>
      </left>
      <right style="thin">
        <color rgb="FF7F7F7F"/>
      </right>
      <top style="thin">
        <color indexed="64"/>
      </top>
      <bottom style="thin">
        <color rgb="FF7F7F7F"/>
      </bottom>
      <diagonal/>
    </border>
    <border>
      <left/>
      <right/>
      <top/>
      <bottom style="medium">
        <color theme="4" tint="0.39997558519241921"/>
      </bottom>
      <diagonal/>
    </border>
    <border>
      <left/>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theme="1" tint="0.499984740745262"/>
      </left>
      <right style="thin">
        <color theme="1" tint="0.499984740745262"/>
      </right>
      <top style="thin">
        <color theme="1" tint="0.499984740745262"/>
      </top>
      <bottom/>
      <diagonal/>
    </border>
    <border>
      <left/>
      <right style="thin">
        <color rgb="FF7F7F7F"/>
      </right>
      <top style="thin">
        <color rgb="FF7F7F7F"/>
      </top>
      <bottom style="thin">
        <color rgb="FF7F7F7F"/>
      </bottom>
      <diagonal/>
    </border>
    <border>
      <left style="thin">
        <color indexed="64"/>
      </left>
      <right style="thin">
        <color indexed="64"/>
      </right>
      <top style="thin">
        <color indexed="64"/>
      </top>
      <bottom style="thick">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7F7F7F"/>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top style="thin">
        <color indexed="64"/>
      </top>
      <bottom style="thin">
        <color rgb="FF7F7F7F"/>
      </bottom>
      <diagonal/>
    </border>
    <border>
      <left style="thick">
        <color theme="0" tint="-0.499984740745262"/>
      </left>
      <right style="thin">
        <color rgb="FF7F7F7F"/>
      </right>
      <top style="thin">
        <color indexed="64"/>
      </top>
      <bottom style="thin">
        <color rgb="FF7F7F7F"/>
      </bottom>
      <diagonal/>
    </border>
    <border>
      <left style="thick">
        <color theme="0" tint="-0.499984740745262"/>
      </left>
      <right style="thin">
        <color rgb="FF7F7F7F"/>
      </right>
      <top style="thin">
        <color indexed="64"/>
      </top>
      <bottom style="thin">
        <color indexed="64"/>
      </bottom>
      <diagonal/>
    </border>
    <border>
      <left/>
      <right/>
      <top style="thick">
        <color theme="4" tint="0.499984740745262"/>
      </top>
      <bottom/>
      <diagonal/>
    </border>
    <border>
      <left/>
      <right style="thin">
        <color indexed="64"/>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style="thick">
        <color theme="4" tint="0.499984740745262"/>
      </top>
      <bottom style="thin">
        <color theme="4" tint="0.499984740745262"/>
      </bottom>
      <diagonal/>
    </border>
    <border>
      <left style="thin">
        <color indexed="64"/>
      </left>
      <right style="thin">
        <color indexed="64"/>
      </right>
      <top/>
      <bottom style="thick">
        <color theme="4"/>
      </bottom>
      <diagonal/>
    </border>
    <border>
      <left style="thin">
        <color rgb="FF7F7F7F"/>
      </left>
      <right style="thin">
        <color rgb="FF7F7F7F"/>
      </right>
      <top/>
      <bottom style="thin">
        <color indexed="64"/>
      </bottom>
      <diagonal/>
    </border>
    <border>
      <left/>
      <right/>
      <top style="thin">
        <color indexed="64"/>
      </top>
      <bottom style="double">
        <color indexed="64"/>
      </bottom>
      <diagonal/>
    </border>
    <border>
      <left style="thin">
        <color rgb="FF7F7F7F"/>
      </left>
      <right style="thin">
        <color rgb="FF7F7F7F"/>
      </right>
      <top style="thin">
        <color indexed="64"/>
      </top>
      <bottom style="double">
        <color indexed="64"/>
      </bottom>
      <diagonal/>
    </border>
    <border>
      <left style="thin">
        <color rgb="FF7F7F7F"/>
      </left>
      <right/>
      <top style="thin">
        <color indexed="64"/>
      </top>
      <bottom style="double">
        <color indexed="64"/>
      </bottom>
      <diagonal/>
    </border>
    <border>
      <left style="double">
        <color indexed="64"/>
      </left>
      <right style="double">
        <color indexed="64"/>
      </right>
      <top style="double">
        <color indexed="64"/>
      </top>
      <bottom style="medium">
        <color theme="4" tint="0.3999755851924192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style="thin">
        <color indexed="64"/>
      </top>
      <bottom style="double">
        <color indexed="64"/>
      </bottom>
      <diagonal/>
    </border>
    <border>
      <left style="thin">
        <color indexed="64"/>
      </left>
      <right style="thin">
        <color rgb="FF7F7F7F"/>
      </right>
      <top style="thin">
        <color indexed="64"/>
      </top>
      <bottom style="double">
        <color indexed="64"/>
      </bottom>
      <diagonal/>
    </border>
  </borders>
  <cellStyleXfs count="16">
    <xf numFmtId="0" fontId="0" fillId="0" borderId="0"/>
    <xf numFmtId="41"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2" borderId="3" applyNumberFormat="0" applyAlignment="0" applyProtection="0"/>
    <xf numFmtId="0" fontId="5" fillId="0" borderId="0" applyNumberFormat="0" applyFill="0" applyBorder="0" applyAlignment="0" applyProtection="0"/>
    <xf numFmtId="166" fontId="1" fillId="0" borderId="0" applyFont="0" applyFill="0" applyBorder="0" applyAlignment="0" applyProtection="0"/>
    <xf numFmtId="0" fontId="11" fillId="0" borderId="12" applyNumberFormat="0" applyFill="0" applyAlignment="0" applyProtection="0"/>
    <xf numFmtId="43" fontId="1" fillId="0" borderId="0" applyFont="0" applyFill="0" applyBorder="0" applyAlignment="0" applyProtection="0"/>
    <xf numFmtId="170" fontId="13" fillId="3" borderId="3" applyAlignment="0" applyProtection="0"/>
    <xf numFmtId="0" fontId="11" fillId="0" borderId="12" applyNumberFormat="0" applyFill="0" applyBorder="0" applyProtection="0">
      <alignment horizontal="right"/>
    </xf>
    <xf numFmtId="171" fontId="8" fillId="3" borderId="9" applyAlignment="0" applyProtection="0"/>
    <xf numFmtId="0" fontId="29" fillId="0" borderId="30">
      <alignment horizontal="left" vertical="center"/>
    </xf>
    <xf numFmtId="164" fontId="1" fillId="0" borderId="0" applyFont="0" applyFill="0" applyBorder="0" applyAlignment="0" applyProtection="0"/>
    <xf numFmtId="0" fontId="35" fillId="0" borderId="0" applyNumberFormat="0" applyFill="0" applyBorder="0" applyAlignment="0" applyProtection="0"/>
    <xf numFmtId="0" fontId="11" fillId="0" borderId="0" applyNumberFormat="0" applyFill="0" applyBorder="0" applyAlignment="0" applyProtection="0"/>
  </cellStyleXfs>
  <cellXfs count="219">
    <xf numFmtId="0" fontId="0" fillId="0" borderId="0" xfId="0"/>
    <xf numFmtId="0" fontId="2" fillId="3" borderId="1" xfId="2" applyFill="1"/>
    <xf numFmtId="0" fontId="5" fillId="3" borderId="0" xfId="5" applyFill="1"/>
    <xf numFmtId="0" fontId="3" fillId="3" borderId="2" xfId="3" applyFill="1"/>
    <xf numFmtId="0" fontId="0" fillId="3" borderId="0" xfId="0" applyFill="1"/>
    <xf numFmtId="0" fontId="7" fillId="3" borderId="0" xfId="0" applyFont="1" applyFill="1"/>
    <xf numFmtId="165" fontId="7" fillId="3" borderId="3" xfId="1" applyNumberFormat="1" applyFont="1" applyFill="1" applyBorder="1"/>
    <xf numFmtId="0" fontId="6" fillId="3" borderId="0" xfId="0" applyFont="1" applyFill="1"/>
    <xf numFmtId="0" fontId="9" fillId="3" borderId="0" xfId="0" applyFont="1" applyFill="1" applyAlignment="1">
      <alignment horizontal="right"/>
    </xf>
    <xf numFmtId="166" fontId="8" fillId="3" borderId="10" xfId="6" applyFont="1" applyFill="1" applyBorder="1"/>
    <xf numFmtId="0" fontId="7" fillId="3" borderId="3" xfId="4" applyFont="1" applyFill="1"/>
    <xf numFmtId="166" fontId="8" fillId="3" borderId="9" xfId="6" applyFont="1" applyFill="1" applyBorder="1"/>
    <xf numFmtId="0" fontId="0" fillId="3" borderId="7" xfId="0" applyFill="1" applyBorder="1"/>
    <xf numFmtId="166" fontId="8" fillId="3" borderId="8" xfId="6" applyFont="1" applyFill="1" applyBorder="1"/>
    <xf numFmtId="166" fontId="10" fillId="3" borderId="6" xfId="6" applyFont="1" applyFill="1" applyBorder="1"/>
    <xf numFmtId="0" fontId="7" fillId="3" borderId="0" xfId="0" applyFont="1" applyFill="1" applyBorder="1" applyAlignment="1">
      <alignment vertical="top" wrapText="1"/>
    </xf>
    <xf numFmtId="165" fontId="7" fillId="3" borderId="0" xfId="1" applyNumberFormat="1" applyFont="1" applyFill="1" applyBorder="1"/>
    <xf numFmtId="10" fontId="8" fillId="3" borderId="9" xfId="6" applyNumberFormat="1" applyFont="1" applyFill="1" applyBorder="1"/>
    <xf numFmtId="10" fontId="8" fillId="3" borderId="0" xfId="6" applyNumberFormat="1" applyFont="1" applyFill="1"/>
    <xf numFmtId="166" fontId="10" fillId="3" borderId="11" xfId="6" applyFont="1" applyFill="1" applyBorder="1"/>
    <xf numFmtId="0" fontId="0" fillId="3" borderId="0" xfId="0" applyFill="1" applyBorder="1"/>
    <xf numFmtId="0" fontId="11" fillId="3" borderId="0" xfId="7" applyFill="1" applyBorder="1" applyAlignment="1">
      <alignment horizontal="left"/>
    </xf>
    <xf numFmtId="0" fontId="0" fillId="3" borderId="13" xfId="0" applyFont="1" applyFill="1" applyBorder="1"/>
    <xf numFmtId="166" fontId="12" fillId="3" borderId="14" xfId="6" applyFont="1" applyFill="1" applyBorder="1"/>
    <xf numFmtId="166" fontId="8" fillId="3" borderId="0" xfId="6" applyFont="1" applyFill="1" applyBorder="1"/>
    <xf numFmtId="166" fontId="8" fillId="3" borderId="15" xfId="6" applyFont="1" applyFill="1" applyBorder="1"/>
    <xf numFmtId="9" fontId="13" fillId="3" borderId="16" xfId="6" applyNumberFormat="1" applyFont="1" applyFill="1" applyBorder="1"/>
    <xf numFmtId="167" fontId="13" fillId="3" borderId="3" xfId="6" applyNumberFormat="1" applyFont="1" applyFill="1" applyBorder="1"/>
    <xf numFmtId="9" fontId="13" fillId="3" borderId="3" xfId="6" applyNumberFormat="1" applyFont="1" applyFill="1" applyBorder="1"/>
    <xf numFmtId="0" fontId="0" fillId="5" borderId="0" xfId="0" applyFill="1"/>
    <xf numFmtId="166" fontId="13" fillId="5" borderId="3" xfId="6" applyFont="1" applyFill="1" applyBorder="1"/>
    <xf numFmtId="0" fontId="0" fillId="6" borderId="0" xfId="0" applyFill="1"/>
    <xf numFmtId="166" fontId="13" fillId="6" borderId="3" xfId="6" applyFont="1" applyFill="1" applyBorder="1"/>
    <xf numFmtId="166" fontId="12" fillId="3" borderId="3" xfId="6" applyFont="1" applyFill="1" applyBorder="1"/>
    <xf numFmtId="168" fontId="8" fillId="3" borderId="9" xfId="6" applyNumberFormat="1" applyFont="1" applyFill="1" applyBorder="1"/>
    <xf numFmtId="166" fontId="8" fillId="3" borderId="9" xfId="6" applyNumberFormat="1" applyFont="1" applyFill="1" applyBorder="1"/>
    <xf numFmtId="166" fontId="8" fillId="3" borderId="15" xfId="6" applyNumberFormat="1" applyFont="1" applyFill="1" applyBorder="1"/>
    <xf numFmtId="166" fontId="10" fillId="3" borderId="6" xfId="6" applyNumberFormat="1" applyFont="1" applyFill="1" applyBorder="1"/>
    <xf numFmtId="169" fontId="9" fillId="3" borderId="0" xfId="0" applyNumberFormat="1" applyFont="1" applyFill="1"/>
    <xf numFmtId="0" fontId="14" fillId="3" borderId="17" xfId="2" applyFont="1" applyFill="1" applyBorder="1"/>
    <xf numFmtId="0" fontId="15" fillId="3" borderId="17" xfId="2" applyFont="1" applyFill="1" applyBorder="1"/>
    <xf numFmtId="0" fontId="16" fillId="3" borderId="17" xfId="2" applyFont="1" applyFill="1" applyBorder="1"/>
    <xf numFmtId="0" fontId="17" fillId="4" borderId="17" xfId="2" applyFont="1" applyFill="1" applyBorder="1"/>
    <xf numFmtId="166" fontId="10" fillId="7" borderId="6" xfId="6" applyFont="1" applyFill="1" applyBorder="1"/>
    <xf numFmtId="10" fontId="13" fillId="3" borderId="3" xfId="6" applyNumberFormat="1" applyFont="1" applyFill="1" applyBorder="1"/>
    <xf numFmtId="10" fontId="13" fillId="3" borderId="16" xfId="6" applyNumberFormat="1" applyFont="1" applyFill="1" applyBorder="1"/>
    <xf numFmtId="1" fontId="9" fillId="4" borderId="18" xfId="0" applyNumberFormat="1" applyFont="1" applyFill="1" applyBorder="1"/>
    <xf numFmtId="1" fontId="9" fillId="5" borderId="0" xfId="0" applyNumberFormat="1" applyFont="1" applyFill="1"/>
    <xf numFmtId="1" fontId="9" fillId="6" borderId="0" xfId="0" applyNumberFormat="1" applyFont="1" applyFill="1"/>
    <xf numFmtId="0" fontId="18" fillId="3" borderId="1" xfId="2" applyFont="1" applyFill="1"/>
    <xf numFmtId="0" fontId="13" fillId="5" borderId="0" xfId="0" applyFont="1" applyFill="1"/>
    <xf numFmtId="0" fontId="13" fillId="6" borderId="0" xfId="0" applyFont="1" applyFill="1"/>
    <xf numFmtId="0" fontId="8" fillId="5" borderId="0" xfId="0" applyFont="1" applyFill="1"/>
    <xf numFmtId="0" fontId="8" fillId="6" borderId="0" xfId="0" applyFont="1" applyFill="1"/>
    <xf numFmtId="0" fontId="6" fillId="3" borderId="19" xfId="0" applyFont="1" applyFill="1" applyBorder="1"/>
    <xf numFmtId="0" fontId="0" fillId="3" borderId="19" xfId="0" applyFill="1" applyBorder="1"/>
    <xf numFmtId="166" fontId="10" fillId="3" borderId="11" xfId="6" applyNumberFormat="1" applyFont="1" applyFill="1" applyBorder="1"/>
    <xf numFmtId="166" fontId="12" fillId="3" borderId="6" xfId="6" applyFont="1" applyFill="1" applyBorder="1"/>
    <xf numFmtId="172" fontId="8" fillId="3" borderId="9" xfId="6" applyNumberFormat="1" applyFont="1" applyFill="1" applyBorder="1"/>
    <xf numFmtId="2" fontId="8" fillId="3" borderId="9" xfId="6" applyNumberFormat="1" applyFont="1" applyFill="1" applyBorder="1"/>
    <xf numFmtId="0" fontId="22" fillId="3" borderId="0" xfId="0" applyFont="1" applyFill="1"/>
    <xf numFmtId="166" fontId="12" fillId="3" borderId="20" xfId="6" applyFont="1" applyFill="1" applyBorder="1"/>
    <xf numFmtId="166" fontId="10" fillId="3" borderId="14" xfId="6" applyFont="1" applyFill="1" applyBorder="1"/>
    <xf numFmtId="0" fontId="23" fillId="3" borderId="2" xfId="3" applyFont="1" applyFill="1"/>
    <xf numFmtId="169" fontId="8" fillId="3" borderId="9" xfId="6" applyNumberFormat="1" applyFont="1" applyFill="1" applyBorder="1"/>
    <xf numFmtId="166" fontId="10" fillId="3" borderId="25" xfId="6" applyFont="1" applyFill="1" applyBorder="1"/>
    <xf numFmtId="0" fontId="6" fillId="3" borderId="13" xfId="0" applyFont="1" applyFill="1" applyBorder="1"/>
    <xf numFmtId="0" fontId="25" fillId="3" borderId="0" xfId="0" applyFont="1" applyFill="1" applyAlignment="1">
      <alignment vertical="top"/>
    </xf>
    <xf numFmtId="0" fontId="26" fillId="3" borderId="0" xfId="0" quotePrefix="1" applyFont="1" applyFill="1" applyAlignment="1">
      <alignment vertical="top"/>
    </xf>
    <xf numFmtId="0" fontId="27" fillId="3" borderId="0" xfId="0" applyFont="1" applyFill="1" applyAlignment="1">
      <alignment horizontal="right"/>
    </xf>
    <xf numFmtId="166" fontId="10" fillId="3" borderId="26" xfId="6" applyFont="1" applyFill="1" applyBorder="1"/>
    <xf numFmtId="166" fontId="12" fillId="3" borderId="27" xfId="6" applyFont="1" applyFill="1" applyBorder="1"/>
    <xf numFmtId="166" fontId="8" fillId="7" borderId="9" xfId="6" applyFont="1" applyFill="1" applyBorder="1"/>
    <xf numFmtId="173" fontId="30" fillId="3" borderId="0" xfId="0" applyNumberFormat="1" applyFont="1" applyFill="1"/>
    <xf numFmtId="0" fontId="0" fillId="3" borderId="32" xfId="0" applyFill="1" applyBorder="1"/>
    <xf numFmtId="0" fontId="0" fillId="0" borderId="0" xfId="0" applyAlignment="1">
      <alignment horizontal="left"/>
    </xf>
    <xf numFmtId="166" fontId="20" fillId="4" borderId="9" xfId="6" applyFont="1" applyFill="1" applyBorder="1"/>
    <xf numFmtId="0" fontId="9" fillId="3" borderId="0" xfId="0" applyFont="1" applyFill="1" applyAlignment="1">
      <alignment horizontal="left"/>
    </xf>
    <xf numFmtId="0" fontId="7" fillId="0" borderId="34" xfId="0" applyFont="1" applyBorder="1" applyAlignment="1">
      <alignment horizontal="left" vertical="center"/>
    </xf>
    <xf numFmtId="15" fontId="17" fillId="0" borderId="34" xfId="0" applyNumberFormat="1" applyFont="1" applyBorder="1" applyAlignment="1">
      <alignment horizontal="left" vertical="center"/>
    </xf>
    <xf numFmtId="0" fontId="17" fillId="0" borderId="34" xfId="0" applyFont="1" applyBorder="1" applyAlignment="1">
      <alignment horizontal="left" vertical="center" indent="1"/>
    </xf>
    <xf numFmtId="0" fontId="17" fillId="0" borderId="34" xfId="0" applyFont="1" applyBorder="1" applyAlignment="1">
      <alignment horizontal="left" vertical="center" wrapText="1" indent="1"/>
    </xf>
    <xf numFmtId="0" fontId="7" fillId="0" borderId="34" xfId="0" applyFont="1" applyBorder="1" applyAlignment="1">
      <alignment horizontal="left" vertical="center" wrapText="1" indent="1"/>
    </xf>
    <xf numFmtId="15" fontId="7" fillId="0" borderId="34" xfId="0" applyNumberFormat="1" applyFont="1" applyBorder="1" applyAlignment="1">
      <alignment horizontal="left" vertical="center"/>
    </xf>
    <xf numFmtId="0" fontId="7" fillId="0" borderId="34" xfId="0" applyFont="1" applyBorder="1" applyAlignment="1">
      <alignment horizontal="left" vertical="center" indent="1"/>
    </xf>
    <xf numFmtId="174" fontId="17" fillId="0" borderId="34" xfId="8" applyNumberFormat="1" applyFont="1" applyFill="1" applyBorder="1" applyAlignment="1">
      <alignment horizontal="left" vertical="center" indent="1"/>
    </xf>
    <xf numFmtId="0" fontId="33" fillId="3" borderId="0" xfId="0" quotePrefix="1" applyFont="1" applyFill="1" applyAlignment="1">
      <alignment vertical="top"/>
    </xf>
    <xf numFmtId="0" fontId="6" fillId="0" borderId="0" xfId="0" applyFont="1" applyAlignment="1">
      <alignment horizontal="left"/>
    </xf>
    <xf numFmtId="0" fontId="0" fillId="0" borderId="0" xfId="0" applyBorder="1" applyAlignment="1">
      <alignment horizontal="left"/>
    </xf>
    <xf numFmtId="0" fontId="0" fillId="0" borderId="0" xfId="0" applyBorder="1"/>
    <xf numFmtId="0" fontId="0" fillId="0" borderId="38" xfId="0" applyBorder="1" applyAlignment="1">
      <alignment horizontal="left"/>
    </xf>
    <xf numFmtId="0" fontId="17" fillId="4" borderId="18" xfId="2" applyFont="1" applyFill="1" applyBorder="1" applyAlignment="1">
      <alignment vertical="center"/>
    </xf>
    <xf numFmtId="0" fontId="0" fillId="3" borderId="0" xfId="0" applyFill="1" applyAlignment="1">
      <alignment vertical="center"/>
    </xf>
    <xf numFmtId="0" fontId="11" fillId="3" borderId="12" xfId="7" applyFill="1"/>
    <xf numFmtId="0" fontId="11" fillId="3" borderId="12" xfId="7" applyFill="1" applyAlignment="1">
      <alignment vertical="top" wrapText="1"/>
    </xf>
    <xf numFmtId="165" fontId="11" fillId="3" borderId="12" xfId="7" applyNumberFormat="1" applyFill="1"/>
    <xf numFmtId="0" fontId="35" fillId="0" borderId="0" xfId="14" applyBorder="1"/>
    <xf numFmtId="0" fontId="8" fillId="3" borderId="0" xfId="0" applyFont="1" applyFill="1"/>
    <xf numFmtId="167" fontId="8" fillId="3" borderId="9" xfId="6" applyNumberFormat="1" applyFont="1" applyFill="1" applyBorder="1"/>
    <xf numFmtId="0" fontId="8" fillId="3" borderId="7" xfId="0" applyFont="1" applyFill="1" applyBorder="1"/>
    <xf numFmtId="166" fontId="8" fillId="3" borderId="8" xfId="6" applyNumberFormat="1" applyFont="1" applyFill="1" applyBorder="1"/>
    <xf numFmtId="0" fontId="0" fillId="3" borderId="7" xfId="0" applyFont="1" applyFill="1" applyBorder="1"/>
    <xf numFmtId="172" fontId="10" fillId="3" borderId="11" xfId="6" applyNumberFormat="1" applyFont="1" applyFill="1" applyBorder="1"/>
    <xf numFmtId="0" fontId="7" fillId="3" borderId="16" xfId="4" applyFont="1" applyFill="1" applyBorder="1"/>
    <xf numFmtId="0" fontId="7" fillId="3" borderId="18" xfId="4" applyFont="1" applyFill="1" applyBorder="1" applyAlignment="1">
      <alignment vertical="top" wrapText="1"/>
    </xf>
    <xf numFmtId="0" fontId="37" fillId="3" borderId="31" xfId="0" applyFont="1" applyFill="1" applyBorder="1"/>
    <xf numFmtId="0" fontId="0" fillId="3" borderId="21" xfId="0" applyFill="1" applyBorder="1" applyAlignment="1">
      <alignment wrapText="1"/>
    </xf>
    <xf numFmtId="0" fontId="0" fillId="3" borderId="0" xfId="0" applyFill="1" applyAlignment="1">
      <alignment wrapText="1"/>
    </xf>
    <xf numFmtId="0" fontId="0" fillId="3" borderId="29" xfId="0" applyFill="1" applyBorder="1" applyAlignment="1">
      <alignment wrapText="1"/>
    </xf>
    <xf numFmtId="0" fontId="6" fillId="3" borderId="23" xfId="0" applyFont="1" applyFill="1" applyBorder="1" applyAlignment="1">
      <alignment vertical="center"/>
    </xf>
    <xf numFmtId="0" fontId="6" fillId="3" borderId="13" xfId="0" applyFont="1" applyFill="1" applyBorder="1" applyAlignment="1">
      <alignment vertical="center" wrapText="1"/>
    </xf>
    <xf numFmtId="0" fontId="6" fillId="3" borderId="24" xfId="0" applyFont="1" applyFill="1" applyBorder="1" applyAlignment="1">
      <alignment vertical="center"/>
    </xf>
    <xf numFmtId="0" fontId="0" fillId="5" borderId="21" xfId="0" applyFill="1" applyBorder="1" applyAlignment="1">
      <alignment vertical="center"/>
    </xf>
    <xf numFmtId="0" fontId="0" fillId="5" borderId="29" xfId="0" applyFill="1" applyBorder="1" applyAlignment="1">
      <alignment vertical="center" wrapText="1"/>
    </xf>
    <xf numFmtId="0" fontId="0" fillId="8" borderId="21" xfId="0" applyFill="1" applyBorder="1" applyAlignment="1">
      <alignment vertical="center"/>
    </xf>
    <xf numFmtId="0" fontId="0" fillId="8" borderId="29" xfId="0" applyFill="1" applyBorder="1" applyAlignment="1">
      <alignment vertical="center" wrapText="1"/>
    </xf>
    <xf numFmtId="0" fontId="35" fillId="8" borderId="0" xfId="14" applyFill="1" applyBorder="1" applyAlignment="1">
      <alignment vertical="center"/>
    </xf>
    <xf numFmtId="0" fontId="0" fillId="5" borderId="31" xfId="0" applyFill="1" applyBorder="1" applyAlignment="1">
      <alignment vertical="center"/>
    </xf>
    <xf numFmtId="0" fontId="42" fillId="3" borderId="1" xfId="14" applyFont="1" applyFill="1" applyBorder="1"/>
    <xf numFmtId="172" fontId="13" fillId="3" borderId="9" xfId="6" applyNumberFormat="1" applyFont="1" applyFill="1" applyBorder="1"/>
    <xf numFmtId="0" fontId="28" fillId="3" borderId="0" xfId="0" applyFont="1" applyFill="1"/>
    <xf numFmtId="0" fontId="43" fillId="3" borderId="17" xfId="2" applyFont="1" applyFill="1" applyBorder="1"/>
    <xf numFmtId="0" fontId="21" fillId="3" borderId="0" xfId="5" applyFont="1" applyFill="1" applyAlignment="1">
      <alignment horizontal="right"/>
    </xf>
    <xf numFmtId="0" fontId="45" fillId="3" borderId="0" xfId="14" applyFont="1" applyFill="1"/>
    <xf numFmtId="0" fontId="44" fillId="3" borderId="39" xfId="2" applyFont="1" applyFill="1" applyBorder="1"/>
    <xf numFmtId="0" fontId="19" fillId="3" borderId="0" xfId="5" applyFont="1" applyFill="1" applyAlignment="1">
      <alignment horizontal="right"/>
    </xf>
    <xf numFmtId="0" fontId="19" fillId="3" borderId="39" xfId="2" applyFont="1" applyFill="1" applyBorder="1"/>
    <xf numFmtId="0" fontId="19" fillId="3" borderId="2" xfId="3" applyFont="1" applyFill="1"/>
    <xf numFmtId="0" fontId="8" fillId="3" borderId="0" xfId="0" applyFont="1" applyFill="1" applyBorder="1"/>
    <xf numFmtId="0" fontId="47" fillId="3" borderId="0" xfId="0" applyFont="1" applyFill="1"/>
    <xf numFmtId="0" fontId="47" fillId="3" borderId="19" xfId="0" applyFont="1" applyFill="1" applyBorder="1"/>
    <xf numFmtId="0" fontId="13" fillId="3" borderId="0" xfId="0" applyFont="1" applyFill="1"/>
    <xf numFmtId="0" fontId="20" fillId="3" borderId="7" xfId="0" applyFont="1" applyFill="1" applyBorder="1"/>
    <xf numFmtId="0" fontId="19" fillId="3" borderId="0" xfId="0" applyFont="1" applyFill="1" applyAlignment="1">
      <alignment horizontal="right"/>
    </xf>
    <xf numFmtId="0" fontId="21" fillId="3" borderId="0" xfId="5" applyFont="1" applyFill="1" applyBorder="1" applyAlignment="1"/>
    <xf numFmtId="166" fontId="10" fillId="3" borderId="40" xfId="6" applyFont="1" applyFill="1" applyBorder="1"/>
    <xf numFmtId="0" fontId="13" fillId="3" borderId="13" xfId="0" applyFont="1" applyFill="1" applyBorder="1"/>
    <xf numFmtId="0" fontId="47" fillId="3" borderId="13" xfId="0" applyFont="1" applyFill="1" applyBorder="1"/>
    <xf numFmtId="0" fontId="21" fillId="3" borderId="0" xfId="5" applyFont="1" applyFill="1" applyBorder="1" applyAlignment="1">
      <alignment wrapText="1"/>
    </xf>
    <xf numFmtId="166" fontId="8" fillId="5" borderId="3" xfId="6" applyFont="1" applyFill="1" applyBorder="1"/>
    <xf numFmtId="166" fontId="8" fillId="6" borderId="3" xfId="6" applyNumberFormat="1" applyFont="1" applyFill="1" applyBorder="1"/>
    <xf numFmtId="166" fontId="8" fillId="6" borderId="3" xfId="6" applyFont="1" applyFill="1" applyBorder="1"/>
    <xf numFmtId="0" fontId="11" fillId="3" borderId="12" xfId="7" applyFill="1" applyAlignment="1">
      <alignment wrapText="1"/>
    </xf>
    <xf numFmtId="0" fontId="34" fillId="3" borderId="41" xfId="0" applyFont="1" applyFill="1" applyBorder="1"/>
    <xf numFmtId="166" fontId="10" fillId="3" borderId="42" xfId="6" applyNumberFormat="1" applyFont="1" applyFill="1" applyBorder="1"/>
    <xf numFmtId="166" fontId="10" fillId="3" borderId="43" xfId="6" applyNumberFormat="1" applyFont="1" applyFill="1" applyBorder="1"/>
    <xf numFmtId="0" fontId="8" fillId="5" borderId="18" xfId="0" applyFont="1" applyFill="1" applyBorder="1"/>
    <xf numFmtId="166" fontId="8" fillId="5" borderId="18" xfId="0" applyNumberFormat="1" applyFont="1" applyFill="1" applyBorder="1"/>
    <xf numFmtId="166" fontId="8" fillId="5" borderId="23" xfId="0" applyNumberFormat="1" applyFont="1" applyFill="1" applyBorder="1"/>
    <xf numFmtId="0" fontId="8" fillId="6" borderId="18" xfId="0" applyFont="1" applyFill="1" applyBorder="1"/>
    <xf numFmtId="166" fontId="8" fillId="6" borderId="18" xfId="0" applyNumberFormat="1" applyFont="1" applyFill="1" applyBorder="1"/>
    <xf numFmtId="166" fontId="8" fillId="6" borderId="23" xfId="0" applyNumberFormat="1" applyFont="1" applyFill="1" applyBorder="1"/>
    <xf numFmtId="0" fontId="11" fillId="3" borderId="44" xfId="7" applyFill="1" applyBorder="1" applyAlignment="1">
      <alignment wrapText="1"/>
    </xf>
    <xf numFmtId="166" fontId="10" fillId="3" borderId="46" xfId="6" applyNumberFormat="1" applyFont="1" applyFill="1" applyBorder="1"/>
    <xf numFmtId="0" fontId="30" fillId="3" borderId="0" xfId="0" applyFont="1" applyFill="1" applyAlignment="1">
      <alignment horizontal="right"/>
    </xf>
    <xf numFmtId="0" fontId="18" fillId="3" borderId="12" xfId="7" applyFont="1" applyFill="1" applyAlignment="1">
      <alignment wrapText="1"/>
    </xf>
    <xf numFmtId="166" fontId="16" fillId="5" borderId="18" xfId="0" applyNumberFormat="1" applyFont="1" applyFill="1" applyBorder="1"/>
    <xf numFmtId="0" fontId="17" fillId="4" borderId="18" xfId="4" applyFont="1" applyFill="1" applyBorder="1" applyAlignment="1">
      <alignment vertical="top" wrapText="1"/>
    </xf>
    <xf numFmtId="0" fontId="19" fillId="3" borderId="0" xfId="0" applyFont="1" applyFill="1"/>
    <xf numFmtId="166" fontId="20" fillId="5" borderId="45" xfId="0" applyNumberFormat="1" applyFont="1" applyFill="1" applyBorder="1"/>
    <xf numFmtId="166" fontId="20" fillId="6" borderId="45" xfId="0" applyNumberFormat="1" applyFont="1" applyFill="1" applyBorder="1"/>
    <xf numFmtId="168" fontId="8" fillId="5" borderId="18" xfId="0" applyNumberFormat="1" applyFont="1" applyFill="1" applyBorder="1"/>
    <xf numFmtId="168" fontId="8" fillId="6" borderId="18" xfId="0" applyNumberFormat="1" applyFont="1" applyFill="1" applyBorder="1"/>
    <xf numFmtId="168" fontId="13" fillId="5" borderId="18" xfId="0" applyNumberFormat="1" applyFont="1" applyFill="1" applyBorder="1"/>
    <xf numFmtId="168" fontId="50" fillId="6" borderId="18" xfId="0" applyNumberFormat="1" applyFont="1" applyFill="1" applyBorder="1"/>
    <xf numFmtId="168" fontId="50" fillId="5" borderId="18" xfId="0" applyNumberFormat="1" applyFont="1" applyFill="1" applyBorder="1"/>
    <xf numFmtId="43" fontId="30" fillId="3" borderId="0" xfId="0" applyNumberFormat="1" applyFont="1" applyFill="1"/>
    <xf numFmtId="0" fontId="19" fillId="3" borderId="0" xfId="0" applyFont="1" applyFill="1" applyAlignment="1">
      <alignment horizontal="center"/>
    </xf>
    <xf numFmtId="166" fontId="16" fillId="3" borderId="0" xfId="6" applyFont="1" applyFill="1" applyBorder="1"/>
    <xf numFmtId="166" fontId="19" fillId="3" borderId="0" xfId="0" applyNumberFormat="1" applyFont="1" applyFill="1"/>
    <xf numFmtId="0" fontId="11" fillId="0" borderId="0" xfId="15" applyAlignment="1">
      <alignment horizontal="left"/>
    </xf>
    <xf numFmtId="1" fontId="17" fillId="0" borderId="34" xfId="0" applyNumberFormat="1" applyFont="1" applyBorder="1" applyAlignment="1">
      <alignment horizontal="left" vertical="center" indent="1"/>
    </xf>
    <xf numFmtId="0" fontId="7" fillId="0" borderId="47" xfId="0" applyFont="1" applyBorder="1" applyAlignment="1">
      <alignment horizontal="left" vertical="center"/>
    </xf>
    <xf numFmtId="15" fontId="17" fillId="0" borderId="47" xfId="0" applyNumberFormat="1" applyFont="1" applyBorder="1" applyAlignment="1">
      <alignment horizontal="left" vertical="center"/>
    </xf>
    <xf numFmtId="1" fontId="17" fillId="0" borderId="47" xfId="0" applyNumberFormat="1" applyFont="1" applyBorder="1" applyAlignment="1">
      <alignment horizontal="left" vertical="center" indent="1"/>
    </xf>
    <xf numFmtId="0" fontId="34" fillId="0" borderId="48" xfId="0" applyFont="1" applyBorder="1" applyAlignment="1">
      <alignment horizontal="left" vertical="center"/>
    </xf>
    <xf numFmtId="15" fontId="51" fillId="0" borderId="48" xfId="0" applyNumberFormat="1" applyFont="1" applyBorder="1" applyAlignment="1">
      <alignment horizontal="left" vertical="center"/>
    </xf>
    <xf numFmtId="1" fontId="8" fillId="5" borderId="18" xfId="0" applyNumberFormat="1" applyFont="1" applyFill="1" applyBorder="1"/>
    <xf numFmtId="9" fontId="13" fillId="3" borderId="9" xfId="6" applyNumberFormat="1" applyFont="1" applyFill="1" applyBorder="1"/>
    <xf numFmtId="166" fontId="8" fillId="5" borderId="3" xfId="6" applyNumberFormat="1" applyFont="1" applyFill="1" applyBorder="1"/>
    <xf numFmtId="2" fontId="17" fillId="0" borderId="34" xfId="0" applyNumberFormat="1" applyFont="1" applyBorder="1" applyAlignment="1">
      <alignment horizontal="left" vertical="center" indent="1"/>
    </xf>
    <xf numFmtId="2" fontId="51" fillId="0" borderId="48" xfId="0" applyNumberFormat="1" applyFont="1" applyBorder="1" applyAlignment="1">
      <alignment horizontal="left" vertical="center" indent="1"/>
    </xf>
    <xf numFmtId="0" fontId="21" fillId="3" borderId="0" xfId="5" applyFont="1" applyFill="1"/>
    <xf numFmtId="0" fontId="0" fillId="3" borderId="0" xfId="0" applyFill="1" applyBorder="1" applyAlignment="1">
      <alignment wrapText="1"/>
    </xf>
    <xf numFmtId="0" fontId="35" fillId="5" borderId="0" xfId="14" applyFill="1" applyBorder="1" applyAlignment="1">
      <alignment vertical="center" wrapText="1"/>
    </xf>
    <xf numFmtId="0" fontId="35" fillId="5" borderId="0" xfId="14" applyFill="1" applyBorder="1" applyAlignment="1">
      <alignment vertical="center"/>
    </xf>
    <xf numFmtId="0" fontId="35" fillId="8" borderId="0" xfId="14" quotePrefix="1" applyFill="1" applyBorder="1" applyAlignment="1">
      <alignment vertical="center" wrapText="1"/>
    </xf>
    <xf numFmtId="0" fontId="0" fillId="5" borderId="22" xfId="0" applyFill="1" applyBorder="1" applyAlignment="1">
      <alignment vertical="center"/>
    </xf>
    <xf numFmtId="0" fontId="35" fillId="5" borderId="7" xfId="14" applyFill="1" applyBorder="1" applyAlignment="1">
      <alignment vertical="center"/>
    </xf>
    <xf numFmtId="0" fontId="0" fillId="5" borderId="33" xfId="0" applyFill="1" applyBorder="1" applyAlignment="1">
      <alignment vertical="center" wrapText="1"/>
    </xf>
    <xf numFmtId="169" fontId="9" fillId="3" borderId="0" xfId="0" applyNumberFormat="1" applyFont="1" applyFill="1" applyAlignment="1">
      <alignment horizontal="right"/>
    </xf>
    <xf numFmtId="173" fontId="0" fillId="3" borderId="0" xfId="0" applyNumberFormat="1" applyFill="1"/>
    <xf numFmtId="0" fontId="34" fillId="3" borderId="49" xfId="0" applyFont="1" applyFill="1" applyBorder="1"/>
    <xf numFmtId="15" fontId="7" fillId="0" borderId="34" xfId="0" applyNumberFormat="1" applyFont="1" applyBorder="1" applyAlignment="1">
      <alignment horizontal="left" vertical="top"/>
    </xf>
    <xf numFmtId="0" fontId="7" fillId="0" borderId="34" xfId="0" applyFont="1" applyBorder="1" applyAlignment="1">
      <alignment horizontal="left" vertical="top" wrapText="1"/>
    </xf>
    <xf numFmtId="0" fontId="0" fillId="3" borderId="0" xfId="0" applyFill="1" applyAlignment="1">
      <alignment vertical="top"/>
    </xf>
    <xf numFmtId="14" fontId="7" fillId="0" borderId="34" xfId="0" applyNumberFormat="1" applyFont="1" applyBorder="1" applyAlignment="1">
      <alignment horizontal="left" vertical="top" wrapText="1"/>
    </xf>
    <xf numFmtId="0" fontId="7" fillId="0" borderId="34" xfId="0" applyFont="1" applyBorder="1" applyAlignment="1">
      <alignment horizontal="left" vertical="top"/>
    </xf>
    <xf numFmtId="0" fontId="7" fillId="0" borderId="34" xfId="0" quotePrefix="1" applyFont="1" applyBorder="1" applyAlignment="1">
      <alignment horizontal="left" vertical="top" wrapText="1"/>
    </xf>
    <xf numFmtId="0" fontId="0" fillId="3" borderId="28" xfId="0" applyFill="1" applyBorder="1" applyAlignment="1">
      <alignment vertical="top" wrapText="1"/>
    </xf>
    <xf numFmtId="0" fontId="0" fillId="0" borderId="28" xfId="0" applyBorder="1" applyAlignment="1">
      <alignment vertical="top" wrapText="1"/>
    </xf>
    <xf numFmtId="0" fontId="5" fillId="3" borderId="4" xfId="5" applyFill="1" applyBorder="1" applyAlignment="1">
      <alignment wrapText="1"/>
    </xf>
    <xf numFmtId="0" fontId="0" fillId="3" borderId="0" xfId="0" applyFill="1" applyBorder="1" applyAlignment="1">
      <alignment vertical="top" wrapText="1"/>
    </xf>
    <xf numFmtId="0" fontId="0" fillId="0" borderId="0" xfId="0" applyAlignment="1">
      <alignment vertical="top" wrapText="1"/>
    </xf>
    <xf numFmtId="0" fontId="13" fillId="3" borderId="23" xfId="0" applyFont="1" applyFill="1" applyBorder="1" applyAlignment="1">
      <alignment wrapText="1"/>
    </xf>
    <xf numFmtId="0" fontId="13" fillId="0" borderId="13" xfId="0" applyFont="1" applyBorder="1" applyAlignment="1">
      <alignment wrapText="1"/>
    </xf>
    <xf numFmtId="0" fontId="13" fillId="0" borderId="24" xfId="0" applyFont="1" applyBorder="1" applyAlignment="1">
      <alignment wrapText="1"/>
    </xf>
    <xf numFmtId="0" fontId="7" fillId="3" borderId="3" xfId="4" applyFont="1" applyFill="1" applyAlignment="1">
      <alignment horizontal="center"/>
    </xf>
    <xf numFmtId="0" fontId="7" fillId="3" borderId="5" xfId="4" applyFont="1" applyFill="1" applyBorder="1" applyAlignment="1">
      <alignment vertical="top" wrapText="1"/>
    </xf>
    <xf numFmtId="0" fontId="7" fillId="3" borderId="6" xfId="0" applyFont="1" applyFill="1" applyBorder="1" applyAlignment="1">
      <alignment vertical="top" wrapText="1"/>
    </xf>
    <xf numFmtId="0" fontId="0" fillId="0" borderId="4" xfId="0" applyBorder="1" applyAlignment="1">
      <alignment wrapText="1"/>
    </xf>
    <xf numFmtId="0" fontId="5" fillId="3" borderId="4" xfId="5" applyFont="1" applyFill="1" applyBorder="1" applyAlignment="1">
      <alignment wrapText="1"/>
    </xf>
    <xf numFmtId="0" fontId="21" fillId="3" borderId="0" xfId="5" applyFont="1" applyFill="1" applyBorder="1" applyAlignment="1">
      <alignment wrapText="1"/>
    </xf>
    <xf numFmtId="174" fontId="7" fillId="0" borderId="35" xfId="8" applyNumberFormat="1" applyFont="1" applyFill="1" applyBorder="1" applyAlignment="1">
      <alignment horizontal="left" vertical="center" indent="1"/>
    </xf>
    <xf numFmtId="0" fontId="0" fillId="0" borderId="36" xfId="0" applyBorder="1" applyAlignment="1">
      <alignment horizontal="left" vertical="center" indent="1"/>
    </xf>
    <xf numFmtId="0" fontId="0" fillId="0" borderId="37" xfId="0" applyBorder="1" applyAlignment="1">
      <alignment horizontal="left" vertical="center" indent="1"/>
    </xf>
    <xf numFmtId="0" fontId="32" fillId="3" borderId="2" xfId="3" applyFont="1" applyFill="1" applyAlignment="1">
      <alignment horizontal="center"/>
    </xf>
    <xf numFmtId="0" fontId="3" fillId="3" borderId="2" xfId="3" applyFill="1" applyAlignment="1">
      <alignment horizontal="center"/>
    </xf>
    <xf numFmtId="0" fontId="3" fillId="0" borderId="2" xfId="3" applyAlignment="1"/>
  </cellXfs>
  <cellStyles count="16">
    <cellStyle name="Comma" xfId="8" builtinId="3"/>
    <cellStyle name="Comma [0]" xfId="1" builtinId="6"/>
    <cellStyle name="Comma [1]" xfId="6" xr:uid="{1C0C07E3-A51E-4CA6-9205-8996FFF45A9D}"/>
    <cellStyle name="Comma 2" xfId="13" xr:uid="{167C2692-A9FC-48C9-82BB-92F70F25606B}"/>
    <cellStyle name="Explanatory Text" xfId="5" builtinId="53"/>
    <cellStyle name="Heading 1" xfId="2" builtinId="16"/>
    <cellStyle name="Heading 2" xfId="3" builtinId="17"/>
    <cellStyle name="Heading 3" xfId="7" builtinId="18"/>
    <cellStyle name="Heading 3 2" xfId="10" xr:uid="{91F79050-507C-41AA-A347-06B5892AF90E}"/>
    <cellStyle name="Heading 4" xfId="15" builtinId="19"/>
    <cellStyle name="Hyperlink" xfId="14" builtinId="8"/>
    <cellStyle name="Input" xfId="4" builtinId="20"/>
    <cellStyle name="Input 2" xfId="9" xr:uid="{D1826E92-971E-4DAE-9A43-E68473821157}"/>
    <cellStyle name="Linked Cell 2" xfId="11" xr:uid="{131C345E-9A1B-4B18-8FE4-73C0C446F4C9}"/>
    <cellStyle name="Normal" xfId="0" builtinId="0"/>
    <cellStyle name="Summary Row Name TM1 - IBM Cognos" xfId="12" xr:uid="{E05F800B-CA59-41DD-8829-102D71E73F37}"/>
  </cellStyles>
  <dxfs count="3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Total covered costs by component ($ million)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B0D-4853-82F2-F2A3A86356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B0D-4853-82F2-F2A3A86356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B0D-4853-82F2-F2A3A863563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B0D-4853-82F2-F2A3A863563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I'!$C$9:$F$9</c:f>
              <c:strCache>
                <c:ptCount val="4"/>
                <c:pt idx="0">
                  <c:v>Accounting Depreciation (Da)</c:v>
                </c:pt>
                <c:pt idx="1">
                  <c:v>Capital charge (C)</c:v>
                </c:pt>
                <c:pt idx="2">
                  <c:v>Attributed opex component (AO)</c:v>
                </c:pt>
                <c:pt idx="3">
                  <c:v>Sum of Transpower's depreciation tax loss/gain and income tax on the capital charge (Ta)</c:v>
                </c:pt>
              </c:strCache>
            </c:strRef>
          </c:cat>
          <c:val>
            <c:numRef>
              <c:f>'Analysis I'!$C$110:$F$110</c:f>
              <c:numCache>
                <c:formatCode>_-* #,##0.0_-;\(#,##0.0\)_-;_-* "-"_-;_-@_-</c:formatCode>
                <c:ptCount val="4"/>
                <c:pt idx="0">
                  <c:v>64.095997206013152</c:v>
                </c:pt>
                <c:pt idx="1">
                  <c:v>78.539745577517735</c:v>
                </c:pt>
                <c:pt idx="2">
                  <c:v>74.54300820368374</c:v>
                </c:pt>
                <c:pt idx="3">
                  <c:v>11.190133506662963</c:v>
                </c:pt>
              </c:numCache>
            </c:numRef>
          </c:val>
          <c:extLst>
            <c:ext xmlns:c16="http://schemas.microsoft.com/office/drawing/2014/chart" uri="{C3380CC4-5D6E-409C-BE32-E72D297353CC}">
              <c16:uniqueId val="{00000000-B824-4346-8290-AECEF0C26D9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'Analysis I'!$D$136</c:f>
          <c:strCache>
            <c:ptCount val="1"/>
            <c:pt idx="0">
              <c:v>BPE-HAY A&amp;B Reconductoring - covered costs by component ($ million)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02-4E28-B50C-AB2C631BDD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02-4E28-B50C-AB2C631BDD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02-4E28-B50C-AB2C631BDD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02-4E28-B50C-AB2C631BDD4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I'!$D$137:$G$137</c:f>
              <c:strCache>
                <c:ptCount val="4"/>
                <c:pt idx="0">
                  <c:v>Accounting Depreciation (Da)</c:v>
                </c:pt>
                <c:pt idx="1">
                  <c:v>Capital charge (C)</c:v>
                </c:pt>
                <c:pt idx="2">
                  <c:v>Attributed opex component (AO)</c:v>
                </c:pt>
                <c:pt idx="3">
                  <c:v>Sum of Transpower's depreciation tax loss/gain and income tax on the capital charge (Ta)</c:v>
                </c:pt>
              </c:strCache>
            </c:strRef>
          </c:cat>
          <c:val>
            <c:numRef>
              <c:f>'Analysis I'!$D$138:$G$138</c:f>
              <c:numCache>
                <c:formatCode>_-* #,##0.0_-;\(#,##0.0\)_-;_-* "-"_-;_-@_-</c:formatCode>
                <c:ptCount val="4"/>
                <c:pt idx="0">
                  <c:v>1.744719830000002</c:v>
                </c:pt>
                <c:pt idx="1">
                  <c:v>3.2562770662930003</c:v>
                </c:pt>
                <c:pt idx="2">
                  <c:v>1.763181518669138</c:v>
                </c:pt>
                <c:pt idx="3">
                  <c:v>-1.1963897092350122</c:v>
                </c:pt>
              </c:numCache>
            </c:numRef>
          </c:val>
          <c:extLst>
            <c:ext xmlns:c16="http://schemas.microsoft.com/office/drawing/2014/chart" uri="{C3380CC4-5D6E-409C-BE32-E72D297353CC}">
              <c16:uniqueId val="{00000008-ED02-4E28-B50C-AB2C631BDD4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Covered costs by component and benefit-based</a:t>
            </a:r>
            <a:r>
              <a:rPr lang="en-NZ" baseline="0"/>
              <a:t> investment (ranked)</a:t>
            </a:r>
            <a:endParaRPr lang="en-NZ"/>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'Analysis I'!$M$9</c:f>
              <c:strCache>
                <c:ptCount val="1"/>
                <c:pt idx="0">
                  <c:v>Accounting Depreciation (Da)</c:v>
                </c:pt>
              </c:strCache>
            </c:strRef>
          </c:tx>
          <c:spPr>
            <a:solidFill>
              <a:schemeClr val="accent1"/>
            </a:solidFill>
            <a:ln>
              <a:noFill/>
            </a:ln>
            <a:effectLst/>
          </c:spPr>
          <c:invertIfNegative val="0"/>
          <c:cat>
            <c:strRef>
              <c:f>'Analysis I'!$L$10:$L$109</c:f>
              <c:strCache>
                <c:ptCount val="28"/>
                <c:pt idx="0">
                  <c:v>HVDC </c:v>
                </c:pt>
                <c:pt idx="1">
                  <c:v>North Island Grid Upgrade Project (NIGUP)</c:v>
                </c:pt>
                <c:pt idx="2">
                  <c:v>WRK-WKM C (Wairakei Ring)</c:v>
                </c:pt>
                <c:pt idx="3">
                  <c:v>BPE-HAY A&amp;B Reconductoring</c:v>
                </c:pt>
                <c:pt idx="4">
                  <c:v>Upper North Island Dynamic Reactive Support (UNIDRS)</c:v>
                </c:pt>
                <c:pt idx="5">
                  <c:v>LSI Renewables</c:v>
                </c:pt>
                <c:pt idx="6">
                  <c:v>LSI Reliability</c:v>
                </c:pt>
                <c:pt idx="7">
                  <c:v>LNI_HV</c:v>
                </c:pt>
                <c:pt idx="8">
                  <c:v>WTN_LV</c:v>
                </c:pt>
                <c:pt idx="9">
                  <c:v>UNI_LV</c:v>
                </c:pt>
                <c:pt idx="10">
                  <c:v>CNI_LV</c:v>
                </c:pt>
                <c:pt idx="11">
                  <c:v>UNI_HV</c:v>
                </c:pt>
                <c:pt idx="12">
                  <c:v>LSI_HV</c:v>
                </c:pt>
                <c:pt idx="13">
                  <c:v>CSI_HV_LNI_HV_HVDC</c:v>
                </c:pt>
                <c:pt idx="14">
                  <c:v>HB_LV</c:v>
                </c:pt>
                <c:pt idx="15">
                  <c:v>USI_HV</c:v>
                </c:pt>
                <c:pt idx="16">
                  <c:v>NLD_HV</c:v>
                </c:pt>
                <c:pt idx="17">
                  <c:v>USI_LV</c:v>
                </c:pt>
                <c:pt idx="18">
                  <c:v>WTO_LV</c:v>
                </c:pt>
                <c:pt idx="19">
                  <c:v>NMB_LV</c:v>
                </c:pt>
                <c:pt idx="20">
                  <c:v>BOP_LV</c:v>
                </c:pt>
                <c:pt idx="21">
                  <c:v>SLD_LV</c:v>
                </c:pt>
                <c:pt idx="22">
                  <c:v>NLD_LV</c:v>
                </c:pt>
                <c:pt idx="23">
                  <c:v>CSI_HV</c:v>
                </c:pt>
                <c:pt idx="24">
                  <c:v>HB_HV</c:v>
                </c:pt>
                <c:pt idx="25">
                  <c:v>WTK_LV</c:v>
                </c:pt>
                <c:pt idx="26">
                  <c:v>TIM_LV</c:v>
                </c:pt>
                <c:pt idx="27">
                  <c:v>CML_LV</c:v>
                </c:pt>
              </c:strCache>
            </c:strRef>
          </c:cat>
          <c:val>
            <c:numRef>
              <c:f>'Analysis I'!$M$10:$M$109</c:f>
              <c:numCache>
                <c:formatCode>_-* #,##0.0_-;\(#,##0.0\)_-;_-* "-"_-;_-@_-</c:formatCode>
                <c:ptCount val="28"/>
                <c:pt idx="0">
                  <c:v>39.1504732</c:v>
                </c:pt>
                <c:pt idx="1">
                  <c:v>13.901644500000112</c:v>
                </c:pt>
                <c:pt idx="2">
                  <c:v>2.0351647900000316</c:v>
                </c:pt>
                <c:pt idx="3">
                  <c:v>1.744719830000002</c:v>
                </c:pt>
                <c:pt idx="4">
                  <c:v>1.4356874100000003</c:v>
                </c:pt>
                <c:pt idx="5">
                  <c:v>0.63322848000000131</c:v>
                </c:pt>
                <c:pt idx="6">
                  <c:v>0.71219588999999994</c:v>
                </c:pt>
                <c:pt idx="7">
                  <c:v>0.94010748051000959</c:v>
                </c:pt>
                <c:pt idx="8">
                  <c:v>0.57613608135350047</c:v>
                </c:pt>
                <c:pt idx="9">
                  <c:v>0.51436084688749917</c:v>
                </c:pt>
                <c:pt idx="10">
                  <c:v>0.5168368445095014</c:v>
                </c:pt>
                <c:pt idx="11">
                  <c:v>0.26806086572349741</c:v>
                </c:pt>
                <c:pt idx="12">
                  <c:v>0.21619978536100046</c:v>
                </c:pt>
                <c:pt idx="13">
                  <c:v>0.28099239999999925</c:v>
                </c:pt>
                <c:pt idx="14">
                  <c:v>0.1639271631170002</c:v>
                </c:pt>
                <c:pt idx="15">
                  <c:v>0.14079206234449926</c:v>
                </c:pt>
                <c:pt idx="16">
                  <c:v>0.15010681000000106</c:v>
                </c:pt>
                <c:pt idx="17">
                  <c:v>0.16345117638050013</c:v>
                </c:pt>
                <c:pt idx="18">
                  <c:v>0.12375201205949944</c:v>
                </c:pt>
                <c:pt idx="19">
                  <c:v>0.10415545458649995</c:v>
                </c:pt>
                <c:pt idx="20">
                  <c:v>0.11263752230549945</c:v>
                </c:pt>
                <c:pt idx="21">
                  <c:v>0.10545944959200046</c:v>
                </c:pt>
                <c:pt idx="22">
                  <c:v>4.8398335959999983E-2</c:v>
                </c:pt>
                <c:pt idx="23">
                  <c:v>2.7169903901000009E-2</c:v>
                </c:pt>
                <c:pt idx="24">
                  <c:v>2.6460578794999971E-2</c:v>
                </c:pt>
                <c:pt idx="25">
                  <c:v>2.3359754990000003E-3</c:v>
                </c:pt>
                <c:pt idx="26">
                  <c:v>1.5423571275E-3</c:v>
                </c:pt>
                <c:pt idx="27">
                  <c:v>0</c:v>
                </c:pt>
              </c:numCache>
            </c:numRef>
          </c:val>
          <c:extLst>
            <c:ext xmlns:c16="http://schemas.microsoft.com/office/drawing/2014/chart" uri="{C3380CC4-5D6E-409C-BE32-E72D297353CC}">
              <c16:uniqueId val="{00000000-6CFC-4E29-8284-FB08BCC29011}"/>
            </c:ext>
          </c:extLst>
        </c:ser>
        <c:ser>
          <c:idx val="1"/>
          <c:order val="1"/>
          <c:tx>
            <c:strRef>
              <c:f>'Analysis I'!$N$9</c:f>
              <c:strCache>
                <c:ptCount val="1"/>
                <c:pt idx="0">
                  <c:v>Capital charge (C)</c:v>
                </c:pt>
              </c:strCache>
            </c:strRef>
          </c:tx>
          <c:spPr>
            <a:solidFill>
              <a:schemeClr val="accent2"/>
            </a:solidFill>
            <a:ln>
              <a:noFill/>
            </a:ln>
            <a:effectLst/>
          </c:spPr>
          <c:invertIfNegative val="0"/>
          <c:cat>
            <c:strRef>
              <c:f>'Analysis I'!$L$10:$L$109</c:f>
              <c:strCache>
                <c:ptCount val="28"/>
                <c:pt idx="0">
                  <c:v>HVDC </c:v>
                </c:pt>
                <c:pt idx="1">
                  <c:v>North Island Grid Upgrade Project (NIGUP)</c:v>
                </c:pt>
                <c:pt idx="2">
                  <c:v>WRK-WKM C (Wairakei Ring)</c:v>
                </c:pt>
                <c:pt idx="3">
                  <c:v>BPE-HAY A&amp;B Reconductoring</c:v>
                </c:pt>
                <c:pt idx="4">
                  <c:v>Upper North Island Dynamic Reactive Support (UNIDRS)</c:v>
                </c:pt>
                <c:pt idx="5">
                  <c:v>LSI Renewables</c:v>
                </c:pt>
                <c:pt idx="6">
                  <c:v>LSI Reliability</c:v>
                </c:pt>
                <c:pt idx="7">
                  <c:v>LNI_HV</c:v>
                </c:pt>
                <c:pt idx="8">
                  <c:v>WTN_LV</c:v>
                </c:pt>
                <c:pt idx="9">
                  <c:v>UNI_LV</c:v>
                </c:pt>
                <c:pt idx="10">
                  <c:v>CNI_LV</c:v>
                </c:pt>
                <c:pt idx="11">
                  <c:v>UNI_HV</c:v>
                </c:pt>
                <c:pt idx="12">
                  <c:v>LSI_HV</c:v>
                </c:pt>
                <c:pt idx="13">
                  <c:v>CSI_HV_LNI_HV_HVDC</c:v>
                </c:pt>
                <c:pt idx="14">
                  <c:v>HB_LV</c:v>
                </c:pt>
                <c:pt idx="15">
                  <c:v>USI_HV</c:v>
                </c:pt>
                <c:pt idx="16">
                  <c:v>NLD_HV</c:v>
                </c:pt>
                <c:pt idx="17">
                  <c:v>USI_LV</c:v>
                </c:pt>
                <c:pt idx="18">
                  <c:v>WTO_LV</c:v>
                </c:pt>
                <c:pt idx="19">
                  <c:v>NMB_LV</c:v>
                </c:pt>
                <c:pt idx="20">
                  <c:v>BOP_LV</c:v>
                </c:pt>
                <c:pt idx="21">
                  <c:v>SLD_LV</c:v>
                </c:pt>
                <c:pt idx="22">
                  <c:v>NLD_LV</c:v>
                </c:pt>
                <c:pt idx="23">
                  <c:v>CSI_HV</c:v>
                </c:pt>
                <c:pt idx="24">
                  <c:v>HB_HV</c:v>
                </c:pt>
                <c:pt idx="25">
                  <c:v>WTK_LV</c:v>
                </c:pt>
                <c:pt idx="26">
                  <c:v>TIM_LV</c:v>
                </c:pt>
                <c:pt idx="27">
                  <c:v>CML_LV</c:v>
                </c:pt>
              </c:strCache>
            </c:strRef>
          </c:cat>
          <c:val>
            <c:numRef>
              <c:f>'Analysis I'!$N$10:$N$109</c:f>
              <c:numCache>
                <c:formatCode>_-* #,##0.0_-;\(#,##0.0\)_-;_-* "-"_-;_-@_-</c:formatCode>
                <c:ptCount val="28"/>
                <c:pt idx="0">
                  <c:v>26.183673779642209</c:v>
                </c:pt>
                <c:pt idx="1">
                  <c:v>35.739345681156401</c:v>
                </c:pt>
                <c:pt idx="2">
                  <c:v>5.7775349127509878</c:v>
                </c:pt>
                <c:pt idx="3">
                  <c:v>3.2562770662930003</c:v>
                </c:pt>
                <c:pt idx="4">
                  <c:v>1.7475243203969997</c:v>
                </c:pt>
                <c:pt idx="5">
                  <c:v>1.7539328007779944</c:v>
                </c:pt>
                <c:pt idx="6">
                  <c:v>1.5061684163799993</c:v>
                </c:pt>
                <c:pt idx="7">
                  <c:v>0.37544593309778068</c:v>
                </c:pt>
                <c:pt idx="8">
                  <c:v>0.32978542032949087</c:v>
                </c:pt>
                <c:pt idx="9">
                  <c:v>0.30554727220345046</c:v>
                </c:pt>
                <c:pt idx="10">
                  <c:v>0.48503423143948438</c:v>
                </c:pt>
                <c:pt idx="11">
                  <c:v>0.11591979351706033</c:v>
                </c:pt>
                <c:pt idx="12">
                  <c:v>0.13003104298233159</c:v>
                </c:pt>
                <c:pt idx="13">
                  <c:v>0.12400301545849979</c:v>
                </c:pt>
                <c:pt idx="14">
                  <c:v>7.3910225324545789E-2</c:v>
                </c:pt>
                <c:pt idx="15">
                  <c:v>0.10424898239895629</c:v>
                </c:pt>
                <c:pt idx="16">
                  <c:v>7.0155010277500138E-2</c:v>
                </c:pt>
                <c:pt idx="17">
                  <c:v>6.9625147880482491E-2</c:v>
                </c:pt>
                <c:pt idx="18">
                  <c:v>6.8647434044811675E-2</c:v>
                </c:pt>
                <c:pt idx="19">
                  <c:v>0.10693528443394236</c:v>
                </c:pt>
                <c:pt idx="20">
                  <c:v>7.8271998742631035E-2</c:v>
                </c:pt>
                <c:pt idx="21">
                  <c:v>8.2448082089322278E-2</c:v>
                </c:pt>
                <c:pt idx="22">
                  <c:v>2.2511394937901993E-2</c:v>
                </c:pt>
                <c:pt idx="23">
                  <c:v>2.3268861460487792E-2</c:v>
                </c:pt>
                <c:pt idx="24">
                  <c:v>7.695977341000004E-3</c:v>
                </c:pt>
                <c:pt idx="25">
                  <c:v>5.5878574132699991E-4</c:v>
                </c:pt>
                <c:pt idx="26">
                  <c:v>1.2447064190926748E-3</c:v>
                </c:pt>
                <c:pt idx="27">
                  <c:v>0</c:v>
                </c:pt>
              </c:numCache>
            </c:numRef>
          </c:val>
          <c:extLst>
            <c:ext xmlns:c16="http://schemas.microsoft.com/office/drawing/2014/chart" uri="{C3380CC4-5D6E-409C-BE32-E72D297353CC}">
              <c16:uniqueId val="{00000001-6CFC-4E29-8284-FB08BCC29011}"/>
            </c:ext>
          </c:extLst>
        </c:ser>
        <c:ser>
          <c:idx val="2"/>
          <c:order val="2"/>
          <c:tx>
            <c:strRef>
              <c:f>'Analysis I'!$O$9</c:f>
              <c:strCache>
                <c:ptCount val="1"/>
                <c:pt idx="0">
                  <c:v>Attributed opex component (AO)</c:v>
                </c:pt>
              </c:strCache>
            </c:strRef>
          </c:tx>
          <c:spPr>
            <a:solidFill>
              <a:schemeClr val="accent3"/>
            </a:solidFill>
            <a:ln>
              <a:noFill/>
            </a:ln>
            <a:effectLst/>
          </c:spPr>
          <c:invertIfNegative val="0"/>
          <c:cat>
            <c:strRef>
              <c:f>'Analysis I'!$L$10:$L$109</c:f>
              <c:strCache>
                <c:ptCount val="28"/>
                <c:pt idx="0">
                  <c:v>HVDC </c:v>
                </c:pt>
                <c:pt idx="1">
                  <c:v>North Island Grid Upgrade Project (NIGUP)</c:v>
                </c:pt>
                <c:pt idx="2">
                  <c:v>WRK-WKM C (Wairakei Ring)</c:v>
                </c:pt>
                <c:pt idx="3">
                  <c:v>BPE-HAY A&amp;B Reconductoring</c:v>
                </c:pt>
                <c:pt idx="4">
                  <c:v>Upper North Island Dynamic Reactive Support (UNIDRS)</c:v>
                </c:pt>
                <c:pt idx="5">
                  <c:v>LSI Renewables</c:v>
                </c:pt>
                <c:pt idx="6">
                  <c:v>LSI Reliability</c:v>
                </c:pt>
                <c:pt idx="7">
                  <c:v>LNI_HV</c:v>
                </c:pt>
                <c:pt idx="8">
                  <c:v>WTN_LV</c:v>
                </c:pt>
                <c:pt idx="9">
                  <c:v>UNI_LV</c:v>
                </c:pt>
                <c:pt idx="10">
                  <c:v>CNI_LV</c:v>
                </c:pt>
                <c:pt idx="11">
                  <c:v>UNI_HV</c:v>
                </c:pt>
                <c:pt idx="12">
                  <c:v>LSI_HV</c:v>
                </c:pt>
                <c:pt idx="13">
                  <c:v>CSI_HV_LNI_HV_HVDC</c:v>
                </c:pt>
                <c:pt idx="14">
                  <c:v>HB_LV</c:v>
                </c:pt>
                <c:pt idx="15">
                  <c:v>USI_HV</c:v>
                </c:pt>
                <c:pt idx="16">
                  <c:v>NLD_HV</c:v>
                </c:pt>
                <c:pt idx="17">
                  <c:v>USI_LV</c:v>
                </c:pt>
                <c:pt idx="18">
                  <c:v>WTO_LV</c:v>
                </c:pt>
                <c:pt idx="19">
                  <c:v>NMB_LV</c:v>
                </c:pt>
                <c:pt idx="20">
                  <c:v>BOP_LV</c:v>
                </c:pt>
                <c:pt idx="21">
                  <c:v>SLD_LV</c:v>
                </c:pt>
                <c:pt idx="22">
                  <c:v>NLD_LV</c:v>
                </c:pt>
                <c:pt idx="23">
                  <c:v>CSI_HV</c:v>
                </c:pt>
                <c:pt idx="24">
                  <c:v>HB_HV</c:v>
                </c:pt>
                <c:pt idx="25">
                  <c:v>WTK_LV</c:v>
                </c:pt>
                <c:pt idx="26">
                  <c:v>TIM_LV</c:v>
                </c:pt>
                <c:pt idx="27">
                  <c:v>CML_LV</c:v>
                </c:pt>
              </c:strCache>
            </c:strRef>
          </c:cat>
          <c:val>
            <c:numRef>
              <c:f>'Analysis I'!$O$10:$O$109</c:f>
              <c:numCache>
                <c:formatCode>_-* #,##0.0_-;\(#,##0.0\)_-;_-* "-"_-;_-@_-</c:formatCode>
                <c:ptCount val="28"/>
                <c:pt idx="0">
                  <c:v>49.333524053486592</c:v>
                </c:pt>
                <c:pt idx="1">
                  <c:v>14.048744239645995</c:v>
                </c:pt>
                <c:pt idx="2">
                  <c:v>2.0566998113239814</c:v>
                </c:pt>
                <c:pt idx="3">
                  <c:v>1.763181518669138</c:v>
                </c:pt>
                <c:pt idx="4">
                  <c:v>1.4508790834904188</c:v>
                </c:pt>
                <c:pt idx="5">
                  <c:v>0.63992896385601972</c:v>
                </c:pt>
                <c:pt idx="6">
                  <c:v>0.71973196459864663</c:v>
                </c:pt>
                <c:pt idx="7">
                  <c:v>0.95005519321566601</c:v>
                </c:pt>
                <c:pt idx="8">
                  <c:v>0.58223244409444808</c:v>
                </c:pt>
                <c:pt idx="9">
                  <c:v>0.51980353725849715</c:v>
                </c:pt>
                <c:pt idx="10">
                  <c:v>0.52230573455821083</c:v>
                </c:pt>
                <c:pt idx="11">
                  <c:v>0.27089734190853987</c:v>
                </c:pt>
                <c:pt idx="12">
                  <c:v>0.21848749543286272</c:v>
                </c:pt>
                <c:pt idx="13">
                  <c:v>0.28396571073906118</c:v>
                </c:pt>
                <c:pt idx="14">
                  <c:v>0.16566175236040942</c:v>
                </c:pt>
                <c:pt idx="15">
                  <c:v>0.14228184837053975</c:v>
                </c:pt>
                <c:pt idx="16">
                  <c:v>0.15169515968554179</c:v>
                </c:pt>
                <c:pt idx="17">
                  <c:v>0.16518072898777511</c:v>
                </c:pt>
                <c:pt idx="18">
                  <c:v>0.12506148942058476</c:v>
                </c:pt>
                <c:pt idx="19">
                  <c:v>0.10525757169590903</c:v>
                </c:pt>
                <c:pt idx="20">
                  <c:v>0.1138293921023063</c:v>
                </c:pt>
                <c:pt idx="21">
                  <c:v>0.1065753648765685</c:v>
                </c:pt>
                <c:pt idx="22">
                  <c:v>4.8910461170726664E-2</c:v>
                </c:pt>
                <c:pt idx="23">
                  <c:v>2.7457401239177569E-2</c:v>
                </c:pt>
                <c:pt idx="24">
                  <c:v>2.6740570435674127E-2</c:v>
                </c:pt>
                <c:pt idx="25">
                  <c:v>2.3606935377703097E-3</c:v>
                </c:pt>
                <c:pt idx="26">
                  <c:v>1.5586775226803127E-3</c:v>
                </c:pt>
                <c:pt idx="27">
                  <c:v>0</c:v>
                </c:pt>
              </c:numCache>
            </c:numRef>
          </c:val>
          <c:extLst>
            <c:ext xmlns:c16="http://schemas.microsoft.com/office/drawing/2014/chart" uri="{C3380CC4-5D6E-409C-BE32-E72D297353CC}">
              <c16:uniqueId val="{00000002-6CFC-4E29-8284-FB08BCC29011}"/>
            </c:ext>
          </c:extLst>
        </c:ser>
        <c:ser>
          <c:idx val="3"/>
          <c:order val="3"/>
          <c:tx>
            <c:strRef>
              <c:f>'Analysis I'!$P$9</c:f>
              <c:strCache>
                <c:ptCount val="1"/>
                <c:pt idx="0">
                  <c:v>Sum of Transpower's depreciation tax loss/gain and income tax on the capital charge (Ta)</c:v>
                </c:pt>
              </c:strCache>
            </c:strRef>
          </c:tx>
          <c:spPr>
            <a:solidFill>
              <a:schemeClr val="accent4"/>
            </a:solidFill>
            <a:ln>
              <a:noFill/>
            </a:ln>
            <a:effectLst/>
          </c:spPr>
          <c:invertIfNegative val="0"/>
          <c:cat>
            <c:strRef>
              <c:f>'Analysis I'!$L$10:$L$109</c:f>
              <c:strCache>
                <c:ptCount val="28"/>
                <c:pt idx="0">
                  <c:v>HVDC </c:v>
                </c:pt>
                <c:pt idx="1">
                  <c:v>North Island Grid Upgrade Project (NIGUP)</c:v>
                </c:pt>
                <c:pt idx="2">
                  <c:v>WRK-WKM C (Wairakei Ring)</c:v>
                </c:pt>
                <c:pt idx="3">
                  <c:v>BPE-HAY A&amp;B Reconductoring</c:v>
                </c:pt>
                <c:pt idx="4">
                  <c:v>Upper North Island Dynamic Reactive Support (UNIDRS)</c:v>
                </c:pt>
                <c:pt idx="5">
                  <c:v>LSI Renewables</c:v>
                </c:pt>
                <c:pt idx="6">
                  <c:v>LSI Reliability</c:v>
                </c:pt>
                <c:pt idx="7">
                  <c:v>LNI_HV</c:v>
                </c:pt>
                <c:pt idx="8">
                  <c:v>WTN_LV</c:v>
                </c:pt>
                <c:pt idx="9">
                  <c:v>UNI_LV</c:v>
                </c:pt>
                <c:pt idx="10">
                  <c:v>CNI_LV</c:v>
                </c:pt>
                <c:pt idx="11">
                  <c:v>UNI_HV</c:v>
                </c:pt>
                <c:pt idx="12">
                  <c:v>LSI_HV</c:v>
                </c:pt>
                <c:pt idx="13">
                  <c:v>CSI_HV_LNI_HV_HVDC</c:v>
                </c:pt>
                <c:pt idx="14">
                  <c:v>HB_LV</c:v>
                </c:pt>
                <c:pt idx="15">
                  <c:v>USI_HV</c:v>
                </c:pt>
                <c:pt idx="16">
                  <c:v>NLD_HV</c:v>
                </c:pt>
                <c:pt idx="17">
                  <c:v>USI_LV</c:v>
                </c:pt>
                <c:pt idx="18">
                  <c:v>WTO_LV</c:v>
                </c:pt>
                <c:pt idx="19">
                  <c:v>NMB_LV</c:v>
                </c:pt>
                <c:pt idx="20">
                  <c:v>BOP_LV</c:v>
                </c:pt>
                <c:pt idx="21">
                  <c:v>SLD_LV</c:v>
                </c:pt>
                <c:pt idx="22">
                  <c:v>NLD_LV</c:v>
                </c:pt>
                <c:pt idx="23">
                  <c:v>CSI_HV</c:v>
                </c:pt>
                <c:pt idx="24">
                  <c:v>HB_HV</c:v>
                </c:pt>
                <c:pt idx="25">
                  <c:v>WTK_LV</c:v>
                </c:pt>
                <c:pt idx="26">
                  <c:v>TIM_LV</c:v>
                </c:pt>
                <c:pt idx="27">
                  <c:v>CML_LV</c:v>
                </c:pt>
              </c:strCache>
            </c:strRef>
          </c:cat>
          <c:val>
            <c:numRef>
              <c:f>'Analysis I'!$P$10:$P$109</c:f>
              <c:numCache>
                <c:formatCode>_-* #,##0.0_-;\(#,##0.0\)_-;_-* "-"_-;_-@_-</c:formatCode>
                <c:ptCount val="28"/>
                <c:pt idx="0">
                  <c:v>8.2250708720354417</c:v>
                </c:pt>
                <c:pt idx="1">
                  <c:v>4.4220648773674789</c:v>
                </c:pt>
                <c:pt idx="2">
                  <c:v>8.7502297386580441E-2</c:v>
                </c:pt>
                <c:pt idx="3">
                  <c:v>-1.1963897092350122</c:v>
                </c:pt>
                <c:pt idx="4">
                  <c:v>0.23888547363549567</c:v>
                </c:pt>
                <c:pt idx="5">
                  <c:v>-0.16460408607866017</c:v>
                </c:pt>
                <c:pt idx="6">
                  <c:v>-7.7691680125733464E-2</c:v>
                </c:pt>
                <c:pt idx="7">
                  <c:v>0.12364678321869664</c:v>
                </c:pt>
                <c:pt idx="8">
                  <c:v>6.4129284782108387E-2</c:v>
                </c:pt>
                <c:pt idx="9">
                  <c:v>8.7825368039091606E-2</c:v>
                </c:pt>
                <c:pt idx="10">
                  <c:v>-0.16020283368561639</c:v>
                </c:pt>
                <c:pt idx="11">
                  <c:v>4.5881004849383566E-2</c:v>
                </c:pt>
                <c:pt idx="12">
                  <c:v>1.8602909790240013E-2</c:v>
                </c:pt>
                <c:pt idx="13">
                  <c:v>-0.13513404898836118</c:v>
                </c:pt>
                <c:pt idx="14">
                  <c:v>-2.5047435593232227E-2</c:v>
                </c:pt>
                <c:pt idx="15">
                  <c:v>-9.7289536143506244E-3</c:v>
                </c:pt>
                <c:pt idx="16">
                  <c:v>-1.0289039336527386E-2</c:v>
                </c:pt>
                <c:pt idx="17">
                  <c:v>-6.9187586834340203E-2</c:v>
                </c:pt>
                <c:pt idx="18">
                  <c:v>-5.7144241695795135E-2</c:v>
                </c:pt>
                <c:pt idx="19">
                  <c:v>-5.9053926948355963E-2</c:v>
                </c:pt>
                <c:pt idx="20">
                  <c:v>-7.7087900485310543E-2</c:v>
                </c:pt>
                <c:pt idx="21">
                  <c:v>-6.9903959752541184E-2</c:v>
                </c:pt>
                <c:pt idx="22">
                  <c:v>7.8658284514063221E-3</c:v>
                </c:pt>
                <c:pt idx="23">
                  <c:v>-1.0715721429199196E-2</c:v>
                </c:pt>
                <c:pt idx="24">
                  <c:v>-6.3842157217222136E-3</c:v>
                </c:pt>
                <c:pt idx="25">
                  <c:v>-1.5535416118728329E-3</c:v>
                </c:pt>
                <c:pt idx="26">
                  <c:v>-1.2223117563250714E-3</c:v>
                </c:pt>
                <c:pt idx="27">
                  <c:v>0</c:v>
                </c:pt>
              </c:numCache>
            </c:numRef>
          </c:val>
          <c:extLst>
            <c:ext xmlns:c16="http://schemas.microsoft.com/office/drawing/2014/chart" uri="{C3380CC4-5D6E-409C-BE32-E72D297353CC}">
              <c16:uniqueId val="{00000003-6CFC-4E29-8284-FB08BCC29011}"/>
            </c:ext>
          </c:extLst>
        </c:ser>
        <c:dLbls>
          <c:showLegendKey val="0"/>
          <c:showVal val="0"/>
          <c:showCatName val="0"/>
          <c:showSerName val="0"/>
          <c:showPercent val="0"/>
          <c:showBubbleSize val="0"/>
        </c:dLbls>
        <c:gapWidth val="150"/>
        <c:overlap val="100"/>
        <c:axId val="362777000"/>
        <c:axId val="362774704"/>
      </c:barChart>
      <c:lineChart>
        <c:grouping val="standard"/>
        <c:varyColors val="0"/>
        <c:ser>
          <c:idx val="4"/>
          <c:order val="4"/>
          <c:tx>
            <c:strRef>
              <c:f>'Analysis I'!$Q$9</c:f>
              <c:strCache>
                <c:ptCount val="1"/>
                <c:pt idx="0">
                  <c:v>Covered Cost (CC)</c:v>
                </c:pt>
              </c:strCache>
            </c:strRef>
          </c:tx>
          <c:spPr>
            <a:ln w="12700" cap="rnd">
              <a:solidFill>
                <a:srgbClr val="FF0000"/>
              </a:solidFill>
              <a:prstDash val="sysDash"/>
              <a:round/>
            </a:ln>
            <a:effectLst/>
          </c:spPr>
          <c:marker>
            <c:symbol val="none"/>
          </c:marker>
          <c:val>
            <c:numRef>
              <c:f>'Analysis I'!$Q$10:$Q$109</c:f>
              <c:numCache>
                <c:formatCode>_-* #,##0.0_-;\(#,##0.0\)_-;_-* "-"_-;_-@_-</c:formatCode>
                <c:ptCount val="28"/>
                <c:pt idx="0">
                  <c:v>122.89274190516426</c:v>
                </c:pt>
                <c:pt idx="1">
                  <c:v>68.111799298169984</c:v>
                </c:pt>
                <c:pt idx="2">
                  <c:v>9.9569018114615808</c:v>
                </c:pt>
                <c:pt idx="3">
                  <c:v>5.5677887057271285</c:v>
                </c:pt>
                <c:pt idx="4">
                  <c:v>4.8729762875229143</c:v>
                </c:pt>
                <c:pt idx="5">
                  <c:v>2.8624861585553552</c:v>
                </c:pt>
                <c:pt idx="6">
                  <c:v>2.8604045908529123</c:v>
                </c:pt>
                <c:pt idx="7">
                  <c:v>2.3892553900421527</c:v>
                </c:pt>
                <c:pt idx="8">
                  <c:v>1.552283230559548</c:v>
                </c:pt>
                <c:pt idx="9">
                  <c:v>1.4275370243885384</c:v>
                </c:pt>
                <c:pt idx="10">
                  <c:v>1.3639739768215802</c:v>
                </c:pt>
                <c:pt idx="11">
                  <c:v>0.70075900599848118</c:v>
                </c:pt>
                <c:pt idx="12">
                  <c:v>0.58332123356643484</c:v>
                </c:pt>
                <c:pt idx="13">
                  <c:v>0.5538270772091991</c:v>
                </c:pt>
                <c:pt idx="14">
                  <c:v>0.37845170520872318</c:v>
                </c:pt>
                <c:pt idx="15">
                  <c:v>0.3775939394996447</c:v>
                </c:pt>
                <c:pt idx="16">
                  <c:v>0.36166794062651564</c:v>
                </c:pt>
                <c:pt idx="17">
                  <c:v>0.32906946641441748</c:v>
                </c:pt>
                <c:pt idx="18">
                  <c:v>0.26031669382910072</c:v>
                </c:pt>
                <c:pt idx="19">
                  <c:v>0.25729438376799535</c:v>
                </c:pt>
                <c:pt idx="20">
                  <c:v>0.22765101266512622</c:v>
                </c:pt>
                <c:pt idx="21">
                  <c:v>0.22457893680535004</c:v>
                </c:pt>
                <c:pt idx="22">
                  <c:v>0.12768602052003497</c:v>
                </c:pt>
                <c:pt idx="23">
                  <c:v>6.7180445171466166E-2</c:v>
                </c:pt>
                <c:pt idx="24">
                  <c:v>5.4512910849951884E-2</c:v>
                </c:pt>
                <c:pt idx="25">
                  <c:v>3.7019131662244771E-3</c:v>
                </c:pt>
                <c:pt idx="26">
                  <c:v>3.1234293129479163E-3</c:v>
                </c:pt>
                <c:pt idx="27">
                  <c:v>0</c:v>
                </c:pt>
              </c:numCache>
            </c:numRef>
          </c:val>
          <c:smooth val="0"/>
          <c:extLst>
            <c:ext xmlns:c16="http://schemas.microsoft.com/office/drawing/2014/chart" uri="{C3380CC4-5D6E-409C-BE32-E72D297353CC}">
              <c16:uniqueId val="{00000004-6CFC-4E29-8284-FB08BCC29011}"/>
            </c:ext>
          </c:extLst>
        </c:ser>
        <c:dLbls>
          <c:showLegendKey val="0"/>
          <c:showVal val="0"/>
          <c:showCatName val="0"/>
          <c:showSerName val="0"/>
          <c:showPercent val="0"/>
          <c:showBubbleSize val="0"/>
        </c:dLbls>
        <c:marker val="1"/>
        <c:smooth val="0"/>
        <c:axId val="362777000"/>
        <c:axId val="362774704"/>
      </c:lineChart>
      <c:catAx>
        <c:axId val="362777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774704"/>
        <c:crosses val="autoZero"/>
        <c:auto val="1"/>
        <c:lblAlgn val="ctr"/>
        <c:lblOffset val="100"/>
        <c:noMultiLvlLbl val="0"/>
      </c:catAx>
      <c:valAx>
        <c:axId val="362774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 million, nominal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777000"/>
        <c:crosses val="autoZero"/>
        <c:crossBetween val="between"/>
      </c:valAx>
      <c:spPr>
        <a:noFill/>
        <a:ln>
          <a:noFill/>
        </a:ln>
        <a:effectLst/>
      </c:spPr>
    </c:plotArea>
    <c:legend>
      <c:legendPos val="b"/>
      <c:layout>
        <c:manualLayout>
          <c:xMode val="edge"/>
          <c:yMode val="edge"/>
          <c:x val="3.364266357279555E-2"/>
          <c:y val="0.76252357206862142"/>
          <c:w val="0.95004945075256719"/>
          <c:h val="0.22144437054923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257175</xdr:colOff>
      <xdr:row>4</xdr:row>
      <xdr:rowOff>171450</xdr:rowOff>
    </xdr:from>
    <xdr:to>
      <xdr:col>15</xdr:col>
      <xdr:colOff>209550</xdr:colOff>
      <xdr:row>7</xdr:row>
      <xdr:rowOff>75180</xdr:rowOff>
    </xdr:to>
    <xdr:pic>
      <xdr:nvPicPr>
        <xdr:cNvPr id="2" name="Picture 1" descr="TPR Logo L RGB">
          <a:extLst>
            <a:ext uri="{FF2B5EF4-FFF2-40B4-BE49-F238E27FC236}">
              <a16:creationId xmlns:a16="http://schemas.microsoft.com/office/drawing/2014/main" id="{93322FDA-2E47-4FA7-80D9-7F8A9FDD2B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6475" y="895350"/>
          <a:ext cx="3838575" cy="4466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238126</xdr:colOff>
      <xdr:row>23</xdr:row>
      <xdr:rowOff>295276</xdr:rowOff>
    </xdr:from>
    <xdr:to>
      <xdr:col>15</xdr:col>
      <xdr:colOff>287279</xdr:colOff>
      <xdr:row>55</xdr:row>
      <xdr:rowOff>19050</xdr:rowOff>
    </xdr:to>
    <xdr:pic>
      <xdr:nvPicPr>
        <xdr:cNvPr id="3" name="Picture 2">
          <a:extLst>
            <a:ext uri="{FF2B5EF4-FFF2-40B4-BE49-F238E27FC236}">
              <a16:creationId xmlns:a16="http://schemas.microsoft.com/office/drawing/2014/main" id="{7F8FBD70-FFE2-4AFB-870E-00D333304335}"/>
            </a:ext>
          </a:extLst>
        </xdr:cNvPr>
        <xdr:cNvPicPr>
          <a:picLocks noChangeAspect="1"/>
        </xdr:cNvPicPr>
      </xdr:nvPicPr>
      <xdr:blipFill>
        <a:blip xmlns:r="http://schemas.openxmlformats.org/officeDocument/2006/relationships" r:embed="rId1"/>
        <a:stretch>
          <a:fillRect/>
        </a:stretch>
      </xdr:blipFill>
      <xdr:spPr>
        <a:xfrm>
          <a:off x="238126" y="11925301"/>
          <a:ext cx="12460228" cy="5972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1447801</xdr:colOff>
      <xdr:row>114</xdr:row>
      <xdr:rowOff>66674</xdr:rowOff>
    </xdr:from>
    <xdr:to>
      <xdr:col>2</xdr:col>
      <xdr:colOff>885825</xdr:colOff>
      <xdr:row>134</xdr:row>
      <xdr:rowOff>114300</xdr:rowOff>
    </xdr:to>
    <xdr:graphicFrame macro="">
      <xdr:nvGraphicFramePr>
        <xdr:cNvPr id="4" name="Chart 3">
          <a:extLst>
            <a:ext uri="{FF2B5EF4-FFF2-40B4-BE49-F238E27FC236}">
              <a16:creationId xmlns:a16="http://schemas.microsoft.com/office/drawing/2014/main" id="{A78F2A99-1A14-4058-8612-CA5FD2AE92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981075</xdr:colOff>
      <xdr:row>114</xdr:row>
      <xdr:rowOff>66675</xdr:rowOff>
    </xdr:from>
    <xdr:to>
      <xdr:col>7</xdr:col>
      <xdr:colOff>361950</xdr:colOff>
      <xdr:row>134</xdr:row>
      <xdr:rowOff>114301</xdr:rowOff>
    </xdr:to>
    <xdr:graphicFrame macro="">
      <xdr:nvGraphicFramePr>
        <xdr:cNvPr id="5" name="Chart 4">
          <a:extLst>
            <a:ext uri="{FF2B5EF4-FFF2-40B4-BE49-F238E27FC236}">
              <a16:creationId xmlns:a16="http://schemas.microsoft.com/office/drawing/2014/main" id="{000B67C8-531F-46BA-A4E3-634737EC6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533400</xdr:colOff>
      <xdr:row>114</xdr:row>
      <xdr:rowOff>57148</xdr:rowOff>
    </xdr:from>
    <xdr:to>
      <xdr:col>15</xdr:col>
      <xdr:colOff>781050</xdr:colOff>
      <xdr:row>136</xdr:row>
      <xdr:rowOff>790575</xdr:rowOff>
    </xdr:to>
    <xdr:graphicFrame macro="">
      <xdr:nvGraphicFramePr>
        <xdr:cNvPr id="6" name="Chart 5">
          <a:extLst>
            <a:ext uri="{FF2B5EF4-FFF2-40B4-BE49-F238E27FC236}">
              <a16:creationId xmlns:a16="http://schemas.microsoft.com/office/drawing/2014/main" id="{E30DF11E-F3BC-4B7E-9292-713CF8202D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10</xdr:col>
      <xdr:colOff>304800</xdr:colOff>
      <xdr:row>42</xdr:row>
      <xdr:rowOff>75562</xdr:rowOff>
    </xdr:to>
    <xdr:pic>
      <xdr:nvPicPr>
        <xdr:cNvPr id="2" name="Picture 1">
          <a:extLst>
            <a:ext uri="{FF2B5EF4-FFF2-40B4-BE49-F238E27FC236}">
              <a16:creationId xmlns:a16="http://schemas.microsoft.com/office/drawing/2014/main" id="{B91DEAEF-534E-43C3-8201-05942252EEE6}"/>
            </a:ext>
          </a:extLst>
        </xdr:cNvPr>
        <xdr:cNvPicPr>
          <a:picLocks noChangeAspect="1"/>
        </xdr:cNvPicPr>
      </xdr:nvPicPr>
      <xdr:blipFill>
        <a:blip xmlns:r="http://schemas.openxmlformats.org/officeDocument/2006/relationships" r:embed="rId1"/>
        <a:stretch>
          <a:fillRect/>
        </a:stretch>
      </xdr:blipFill>
      <xdr:spPr>
        <a:xfrm>
          <a:off x="1295400" y="542925"/>
          <a:ext cx="5486400" cy="7128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xternal/befea001e/30%20JUNE%20SUBMISSION%20TO%20EA/5.%20Supporting%20information/Supporting%20information%20for%20APP%20B/Indicative%20Pricing%20Model%20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n13/TPM/Schedule%201%20Projects%20TPM%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external/befea001e/30%20JUNE%20SUBMISSION%20TO%20EA/5.%20Supporting%20information/Supporting%20information%20for%20APP%20B/DC1920%20Opex%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external/befea001e/Indicative%20Pricing%20Model%2011/TPM%20FY20%20additions-Regions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nspower.co.nz/sites/default/files/news-articles/attachments/RCP3%20MAR%20and%20SMAR%20model.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external/befea001e/30%20JUNE%20SUBMISSION%20TO%20EA/5.%20Supporting%20information/Supporting%20information%20for%20APP%20B/Florian%20RCP3%20Allowance%20AC_D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ites/rg005/Indicative%20Pricing/Indicative%20Pricing%20Model%20(version%201)%20210824.xlsb.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teinebachf\OneDrive%20-%20Transpower\Revenue%20models\Transpower%20Regulated%20Revenue%20Model%20-%20v.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escription"/>
      <sheetName val="Contents"/>
      <sheetName val="Inputs"/>
      <sheetName val="Summary"/>
      <sheetName val="Connection charges"/>
      <sheetName val="Benefit-based charges"/>
      <sheetName val="Residual charges"/>
      <sheetName val="Transitional cap"/>
      <sheetName val="Analysis I"/>
      <sheetName val="Analysis II"/>
      <sheetName val="Change log"/>
      <sheetName val="Review log"/>
      <sheetName val="Error 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Review log module</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ummary"/>
      <sheetName val="NBV Summary"/>
      <sheetName val="2020 Additions"/>
      <sheetName val="HVDC Other ACC Rec"/>
      <sheetName val="Additions Depreciation"/>
      <sheetName val="HVDC Other TAX Rec"/>
      <sheetName val="Depr on RET Assets"/>
      <sheetName val="Other HVDC Jun 20"/>
      <sheetName val="Other HVDC Jun 19"/>
      <sheetName val="Other HVDC SYNC Jun 20"/>
      <sheetName val="Other HVDC SYNC Jun 19"/>
      <sheetName val="Disposals"/>
      <sheetName val="Jun 19 NBV"/>
      <sheetName val="Jun 20 NBV"/>
      <sheetName val="Completed Works Jun 20"/>
      <sheetName val="305 Extract"/>
      <sheetName val="TM1 Commissioning"/>
      <sheetName val="Parent Info."/>
      <sheetName val="GRID with Calcs"/>
      <sheetName val="Updated Cost Summary"/>
    </sheetNames>
    <sheetDataSet>
      <sheetData sheetId="0">
        <row r="66">
          <cell r="L66">
            <v>28358330.25999999</v>
          </cell>
        </row>
      </sheetData>
      <sheetData sheetId="1">
        <row r="31">
          <cell r="E31">
            <v>782042575.08000886</v>
          </cell>
          <cell r="G31">
            <v>0</v>
          </cell>
          <cell r="L31">
            <v>13901644.500000112</v>
          </cell>
          <cell r="P31">
            <v>0</v>
          </cell>
          <cell r="U31">
            <v>28678996.070001766</v>
          </cell>
        </row>
        <row r="41">
          <cell r="E41">
            <v>38239044.209999993</v>
          </cell>
          <cell r="G41">
            <v>0</v>
          </cell>
          <cell r="L41">
            <v>1435687.4100000004</v>
          </cell>
          <cell r="P41">
            <v>0</v>
          </cell>
          <cell r="U41">
            <v>2099971.16</v>
          </cell>
        </row>
        <row r="49">
          <cell r="E49">
            <v>126423083.42999974</v>
          </cell>
          <cell r="G49">
            <v>0</v>
          </cell>
          <cell r="L49">
            <v>2035164.7900000317</v>
          </cell>
          <cell r="P49">
            <v>0</v>
          </cell>
          <cell r="U49">
            <v>6037241.1000000099</v>
          </cell>
        </row>
        <row r="57">
          <cell r="E57">
            <v>38379273.53999988</v>
          </cell>
          <cell r="G57">
            <v>0</v>
          </cell>
          <cell r="L57">
            <v>633228.48000000126</v>
          </cell>
          <cell r="P57">
            <v>0</v>
          </cell>
          <cell r="U57">
            <v>2339745.5199999921</v>
          </cell>
        </row>
        <row r="66">
          <cell r="E66">
            <v>57074162.360000014</v>
          </cell>
          <cell r="G66">
            <v>-8557.57</v>
          </cell>
          <cell r="K66">
            <v>650970.7299999987</v>
          </cell>
          <cell r="L66">
            <v>1085191.5300000031</v>
          </cell>
          <cell r="P66">
            <v>-8076.71</v>
          </cell>
          <cell r="T66">
            <v>3097000.3799999952</v>
          </cell>
          <cell r="U66">
            <v>4272392.959999999</v>
          </cell>
        </row>
        <row r="76">
          <cell r="E76">
            <v>32957733.399999987</v>
          </cell>
          <cell r="G76">
            <v>0</v>
          </cell>
          <cell r="L76">
            <v>712195.8899999999</v>
          </cell>
          <cell r="P76">
            <v>0</v>
          </cell>
          <cell r="U76">
            <v>2013949.27</v>
          </cell>
        </row>
        <row r="159">
          <cell r="E159">
            <v>542308705.71399808</v>
          </cell>
          <cell r="G159">
            <v>-754914.45000000042</v>
          </cell>
          <cell r="L159">
            <v>36150021.089999996</v>
          </cell>
          <cell r="P159">
            <v>-557385.74999999988</v>
          </cell>
          <cell r="U159">
            <v>34445471.119999886</v>
          </cell>
        </row>
        <row r="160">
          <cell r="E160">
            <v>61276408.25</v>
          </cell>
          <cell r="G160">
            <v>-12189.560000000001</v>
          </cell>
          <cell r="L160">
            <v>4478885.7600000016</v>
          </cell>
          <cell r="P160">
            <v>-8894.9900000000016</v>
          </cell>
          <cell r="U160">
            <v>4300078.940000006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5 years actual"/>
      <sheetName val="Sheet1"/>
    </sheetNames>
    <sheetDataSet>
      <sheetData sheetId="0" refreshError="1"/>
      <sheetData sheetId="1">
        <row r="8">
          <cell r="F8">
            <v>9286800.3522000015</v>
          </cell>
        </row>
        <row r="22">
          <cell r="F22">
            <v>481981.20999999996</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ionV3 Query-B"/>
      <sheetName val="Region QueryB"/>
      <sheetName val="RegionV3 Query-N"/>
      <sheetName val="Region QueryD"/>
      <sheetName val="New Anomalies"/>
      <sheetName val="New Nodes"/>
      <sheetName val="New Branches"/>
      <sheetName val="Notes"/>
      <sheetName val="RegionV3 Summary"/>
      <sheetName val="AR Summary"/>
      <sheetName val="Grid Summary"/>
      <sheetName val="COST"/>
      <sheetName val="Depn Summary"/>
      <sheetName val="DEPN"/>
      <sheetName val="Inventory spares"/>
      <sheetName val="Depn checkings"/>
      <sheetName val="Checkings"/>
      <sheetName val="Ref-Schedule 1 projects"/>
      <sheetName val="ACC Walk Thr Sys data"/>
      <sheetName val="Ref-Parent Info."/>
      <sheetName val="TPS Grid Oct"/>
      <sheetName val="Grid Calculation"/>
      <sheetName val="Ref- BPZ Volt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
          <cell r="B5">
            <v>3425470.4044915116</v>
          </cell>
          <cell r="C5">
            <v>112637.52230549944</v>
          </cell>
          <cell r="G5">
            <v>389135.55086750042</v>
          </cell>
        </row>
        <row r="6">
          <cell r="B6">
            <v>21226881.025798004</v>
          </cell>
          <cell r="C6">
            <v>516836.84450950136</v>
          </cell>
          <cell r="G6">
            <v>1413821.2197119992</v>
          </cell>
        </row>
        <row r="7">
          <cell r="B7">
            <v>1018330.9173079998</v>
          </cell>
          <cell r="C7">
            <v>27169.903901000009</v>
          </cell>
          <cell r="G7">
            <v>77993.477608000016</v>
          </cell>
        </row>
        <row r="8">
          <cell r="B8">
            <v>5426827.8099999912</v>
          </cell>
          <cell r="C8">
            <v>280992.39999999927</v>
          </cell>
          <cell r="G8">
            <v>752482.96999999916</v>
          </cell>
        </row>
        <row r="9">
          <cell r="B9">
            <v>336804.26000000018</v>
          </cell>
          <cell r="C9">
            <v>26460.578794999972</v>
          </cell>
          <cell r="G9">
            <v>50573.110848999953</v>
          </cell>
        </row>
        <row r="10">
          <cell r="B10">
            <v>3234583.1651880001</v>
          </cell>
          <cell r="C10">
            <v>163927.16311700019</v>
          </cell>
          <cell r="G10">
            <v>302245.07996700029</v>
          </cell>
        </row>
        <row r="11">
          <cell r="B11">
            <v>16430894.227473993</v>
          </cell>
          <cell r="C11">
            <v>940107.48051000957</v>
          </cell>
          <cell r="G11">
            <v>997604.54247399897</v>
          </cell>
        </row>
        <row r="12">
          <cell r="B12">
            <v>5690636.4543689983</v>
          </cell>
          <cell r="C12">
            <v>216199.78536100045</v>
          </cell>
          <cell r="G12">
            <v>298394.77459700056</v>
          </cell>
        </row>
        <row r="13">
          <cell r="B13">
            <v>3070241.150000006</v>
          </cell>
          <cell r="C13">
            <v>150106.81000000107</v>
          </cell>
          <cell r="G13">
            <v>246719.35000000021</v>
          </cell>
        </row>
        <row r="14">
          <cell r="B14">
            <v>985181.39771999978</v>
          </cell>
          <cell r="C14">
            <v>48398.335959999982</v>
          </cell>
          <cell r="G14">
            <v>50683.314880000005</v>
          </cell>
        </row>
        <row r="15">
          <cell r="B15">
            <v>4679881.1568464935</v>
          </cell>
          <cell r="C15">
            <v>104155.45458649995</v>
          </cell>
          <cell r="G15">
            <v>362943.69403050048</v>
          </cell>
        </row>
        <row r="16">
          <cell r="B16">
            <v>3608231.1636464894</v>
          </cell>
          <cell r="C16">
            <v>105459.44959200046</v>
          </cell>
          <cell r="G16">
            <v>367660.57104500005</v>
          </cell>
        </row>
        <row r="17">
          <cell r="B17">
            <v>54472.928625499997</v>
          </cell>
          <cell r="C17">
            <v>1542.3571274999999</v>
          </cell>
          <cell r="G17">
            <v>5930.15092</v>
          </cell>
        </row>
        <row r="18">
          <cell r="B18">
            <v>5073076.3027159888</v>
          </cell>
          <cell r="C18">
            <v>268060.86572349741</v>
          </cell>
          <cell r="G18">
            <v>266000.932485</v>
          </cell>
        </row>
        <row r="19">
          <cell r="B19">
            <v>13371871.868859978</v>
          </cell>
          <cell r="C19">
            <v>514360.84688749921</v>
          </cell>
          <cell r="G19">
            <v>594071.4584189998</v>
          </cell>
        </row>
        <row r="20">
          <cell r="B20">
            <v>4562318.70454951</v>
          </cell>
          <cell r="C20">
            <v>140792.06234449925</v>
          </cell>
          <cell r="G20">
            <v>270058.35403749999</v>
          </cell>
        </row>
        <row r="21">
          <cell r="B21">
            <v>3047052.4236535011</v>
          </cell>
          <cell r="C21">
            <v>163451.17638050014</v>
          </cell>
          <cell r="G21">
            <v>410987.2618350003</v>
          </cell>
        </row>
        <row r="22">
          <cell r="B22">
            <v>24454.518219999998</v>
          </cell>
          <cell r="C22">
            <v>2335.9754990000001</v>
          </cell>
          <cell r="G22">
            <v>6889.582527999999</v>
          </cell>
        </row>
        <row r="23">
          <cell r="B23">
            <v>14432622.333894568</v>
          </cell>
          <cell r="C23">
            <v>576136.08135350049</v>
          </cell>
          <cell r="G23">
            <v>741017.62652899837</v>
          </cell>
        </row>
        <row r="24">
          <cell r="B24">
            <v>3004264.0719830059</v>
          </cell>
          <cell r="C24">
            <v>123752.01205949944</v>
          </cell>
          <cell r="G24">
            <v>339341.78189349856</v>
          </cell>
        </row>
        <row r="25">
          <cell r="B25">
            <v>112704096.28534354</v>
          </cell>
          <cell r="C25">
            <v>4482883.1060130065</v>
          </cell>
          <cell r="G25">
            <v>7944554.8046769956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ontents"/>
      <sheetName val="Notes"/>
      <sheetName val="Inputs"/>
      <sheetName val="Totex adjustment inputs"/>
      <sheetName val="Allowances"/>
      <sheetName val="HVAC chart 1"/>
      <sheetName val="HVAC chart 1 real"/>
      <sheetName val="HVAC chart 2"/>
      <sheetName val="HVAC chart 3"/>
      <sheetName val="HVDC chart 1"/>
      <sheetName val="HVDC chart 1 real"/>
      <sheetName val="HVDC chart 2"/>
      <sheetName val="HVDC chart 3"/>
      <sheetName val="RCP2 waterfall"/>
      <sheetName val="RCP3 waterfall"/>
      <sheetName val="RCP2 to RCP3 comparison"/>
      <sheetName val="Number series - nominal"/>
      <sheetName val="Number series - real 1718 base"/>
      <sheetName val="Charges by GXP-GIP"/>
      <sheetName val="Customer charges"/>
      <sheetName val="Revenue summary and variance"/>
      <sheetName val="Error sheet and goal seeks"/>
      <sheetName val="Revenue calc"/>
      <sheetName val="Revenue calc at RCP2 WACC"/>
      <sheetName val="Revenue calc at RCP3 WACC"/>
      <sheetName val="RAB"/>
      <sheetName val="RAB major"/>
      <sheetName val="WACC"/>
      <sheetName val="EV balances"/>
      <sheetName val="RCP1 IRIS"/>
      <sheetName val="RCP2 IRIS"/>
      <sheetName val="HVAC IRIS chart"/>
      <sheetName val="HVDC IRIS chart"/>
      <sheetName val="Not yet approved capex HVAC"/>
      <sheetName val="Not yet approved capex HVDC"/>
      <sheetName val="Revenue summary at RCP2 WACC"/>
      <sheetName val="RCP3 RAB and Revenue"/>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sheetData sheetId="35"/>
      <sheetData sheetId="36"/>
      <sheetData sheetId="37">
        <row r="24">
          <cell r="AA24">
            <v>1265.3293653399655</v>
          </cell>
        </row>
        <row r="25">
          <cell r="AA25">
            <v>1428.197554858516</v>
          </cell>
        </row>
        <row r="31">
          <cell r="AA31">
            <v>94.821172321264697</v>
          </cell>
        </row>
        <row r="32">
          <cell r="AA32">
            <v>14.634001284062226</v>
          </cell>
        </row>
        <row r="33">
          <cell r="AA33">
            <v>23.668862018195856</v>
          </cell>
        </row>
        <row r="34">
          <cell r="AA34">
            <v>1.8395057494266815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rian_Values"/>
    </sheetNames>
    <sheetDataSet>
      <sheetData sheetId="0">
        <row r="29">
          <cell r="J29">
            <v>12500000</v>
          </cell>
        </row>
        <row r="54">
          <cell r="J54">
            <v>57713061.552080996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escription"/>
      <sheetName val="Inputs"/>
      <sheetName val="Contents"/>
      <sheetName val="Summary"/>
      <sheetName val="Connection charges"/>
      <sheetName val="Benefit-based charges (Cust.)"/>
      <sheetName val="Benefit-based charges (Conn.)"/>
      <sheetName val="Residual charges"/>
      <sheetName val="Transitional cap"/>
      <sheetName val="Analysis I"/>
      <sheetName val="Analysis II"/>
      <sheetName val="Change log"/>
      <sheetName val="Review log"/>
      <sheetName val="Error checks"/>
    </sheetNames>
    <sheetDataSet>
      <sheetData sheetId="0" refreshError="1"/>
      <sheetData sheetId="1" refreshError="1"/>
      <sheetData sheetId="2" refreshError="1"/>
      <sheetData sheetId="3" refreshError="1"/>
      <sheetData sheetId="4">
        <row r="9">
          <cell r="C9" t="str">
            <v>Alpine Energy Ltd</v>
          </cell>
        </row>
      </sheetData>
      <sheetData sheetId="5" refreshError="1"/>
      <sheetData sheetId="6">
        <row r="75">
          <cell r="B75" t="str">
            <v>ALPE</v>
          </cell>
        </row>
      </sheetData>
      <sheetData sheetId="7" refreshError="1"/>
      <sheetData sheetId="8" refreshError="1"/>
      <sheetData sheetId="9" refreshError="1"/>
      <sheetData sheetId="10">
        <row r="9">
          <cell r="B9" t="str">
            <v>ALPE</v>
          </cell>
        </row>
      </sheetData>
      <sheetData sheetId="11">
        <row r="9">
          <cell r="AQ9" t="str">
            <v>Vector Limited</v>
          </cell>
        </row>
      </sheetData>
      <sheetData sheetId="12" refreshError="1"/>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itle"/>
      <sheetName val="Description"/>
      <sheetName val="Documentation"/>
      <sheetName val="Summary - A (2020 BP)"/>
      <sheetName val="Summary - B (live)"/>
      <sheetName val="Summary - A-B"/>
      <sheetName val="SMAR charts"/>
      <sheetName val="MAR charts"/>
      <sheetName val="EV account charts"/>
      <sheetName val="Opex incentive table"/>
      <sheetName val="Inputs"/>
      <sheetName val="Goal seek"/>
      <sheetName val="RAB"/>
      <sheetName val="EV account"/>
      <sheetName val="TAX"/>
      <sheetName val="Opex incentive"/>
      <sheetName val="MAR"/>
      <sheetName val="SMAR"/>
      <sheetName val="Wash-up"/>
      <sheetName val="MCP revenue"/>
      <sheetName val="Listed Project revenue"/>
      <sheetName val="SMAR (real)"/>
      <sheetName val="Model checks"/>
      <sheetName val="Change log"/>
      <sheetName val="Appendix A"/>
      <sheetName val="Appendix B"/>
      <sheetName val="Load revenue"/>
    </sheetNames>
    <sheetDataSet>
      <sheetData sheetId="0"/>
      <sheetData sheetId="1"/>
      <sheetData sheetId="2"/>
      <sheetData sheetId="3"/>
      <sheetData sheetId="4"/>
      <sheetData sheetId="5"/>
      <sheetData sheetId="6"/>
      <sheetData sheetId="7"/>
      <sheetData sheetId="8"/>
      <sheetData sheetId="9"/>
      <sheetData sheetId="10"/>
      <sheetData sheetId="11">
        <row r="6">
          <cell r="H6" t="str">
            <v>Actual</v>
          </cell>
        </row>
      </sheetData>
      <sheetData sheetId="12"/>
      <sheetData sheetId="13">
        <row r="23">
          <cell r="L23">
            <v>4644.7309773776205</v>
          </cell>
        </row>
      </sheetData>
      <sheetData sheetId="14"/>
      <sheetData sheetId="15"/>
      <sheetData sheetId="16">
        <row r="93">
          <cell r="M93">
            <v>16.65746412354531</v>
          </cell>
        </row>
      </sheetData>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comcom.govt.nz/__data/assets/pdf_file/0020/91181/Transpower-input-methodologies-determination-2010-consolidated-29-January-2020.pdf" TargetMode="External"/><Relationship Id="rId3" Type="http://schemas.openxmlformats.org/officeDocument/2006/relationships/hyperlink" Target="https://www.transpower.co.nz/sites/default/files/news-articles/attachments/RCP3%20MAR%20and%20SMAR%20model.xlsm?web=1" TargetMode="External"/><Relationship Id="rId7" Type="http://schemas.openxmlformats.org/officeDocument/2006/relationships/hyperlink" Target="https://comcom.govt.nz/__data/assets/pdf_file/0020/91181/Transpower-input-methodologies-determination-2010-consolidated-29-January-2020.pdf" TargetMode="External"/><Relationship Id="rId2" Type="http://schemas.openxmlformats.org/officeDocument/2006/relationships/hyperlink" Target="https://www.transpower.co.nz/sites/default/files/news-articles/attachments/RCP3%20MAR%20and%20SMAR%20model.xlsm?web=1" TargetMode="External"/><Relationship Id="rId1" Type="http://schemas.openxmlformats.org/officeDocument/2006/relationships/hyperlink" Target="https://www.transpower.co.nz/sites/default/files/news-articles/attachments/RCP3%20MAR%20and%20SMAR%20model.xlsm?web=1" TargetMode="External"/><Relationship Id="rId6" Type="http://schemas.openxmlformats.org/officeDocument/2006/relationships/hyperlink" Target="https://comcom.govt.nz/__data/assets/pdf_file/0022/177034/2019-NZCC-12-Cost-of-capital-determination-EDBs-and-Transpower-25-September-2019.PDF" TargetMode="External"/><Relationship Id="rId11" Type="http://schemas.openxmlformats.org/officeDocument/2006/relationships/comments" Target="../comments1.xml"/><Relationship Id="rId5" Type="http://schemas.openxmlformats.org/officeDocument/2006/relationships/hyperlink" Target="https://comcom.govt.nz/__data/assets/pdf_file/0022/177034/2019-NZCC-12-Cost-of-capital-determination-EDBs-and-Transpower-25-September-2019.PDF" TargetMode="External"/><Relationship Id="rId10" Type="http://schemas.openxmlformats.org/officeDocument/2006/relationships/vmlDrawing" Target="../drawings/vmlDrawing1.vml"/><Relationship Id="rId4" Type="http://schemas.openxmlformats.org/officeDocument/2006/relationships/hyperlink" Target="https://www.transpower.co.nz/sites/default/files/news-articles/attachments/RCP3%20MAR%20and%20SMAR%20model.xlsm?web=1"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360C-22A3-4D4E-A866-B30C786484CC}">
  <sheetPr>
    <pageSetUpPr fitToPage="1"/>
  </sheetPr>
  <dimension ref="B1:E17"/>
  <sheetViews>
    <sheetView tabSelected="1" zoomScaleNormal="100" zoomScaleSheetLayoutView="130" workbookViewId="0"/>
  </sheetViews>
  <sheetFormatPr defaultColWidth="9" defaultRowHeight="14.5" x14ac:dyDescent="0.35"/>
  <cols>
    <col min="1" max="16384" width="9" style="4"/>
  </cols>
  <sheetData>
    <row r="1" spans="2:3" x14ac:dyDescent="0.35">
      <c r="B1" s="7" t="str">
        <f>IF('Error checks'!C33&lt;&gt;0,"go to Error checks tab","")</f>
        <v/>
      </c>
    </row>
    <row r="12" spans="2:3" ht="28" x14ac:dyDescent="0.35">
      <c r="C12" s="67" t="s">
        <v>29</v>
      </c>
    </row>
    <row r="13" spans="2:3" ht="28" x14ac:dyDescent="0.35">
      <c r="C13" s="67" t="s">
        <v>31</v>
      </c>
    </row>
    <row r="14" spans="2:3" ht="28" x14ac:dyDescent="0.35">
      <c r="C14" s="67" t="s">
        <v>30</v>
      </c>
    </row>
    <row r="15" spans="2:3" ht="27.5" x14ac:dyDescent="0.35">
      <c r="C15" s="68" t="s">
        <v>250</v>
      </c>
    </row>
    <row r="17" spans="3:5" ht="17.5" x14ac:dyDescent="0.35">
      <c r="C17" s="86" t="s">
        <v>77</v>
      </c>
      <c r="E17" s="7" t="str">
        <f>+Inputs!C17</f>
        <v>Final proposal - update 1</v>
      </c>
    </row>
  </sheetData>
  <pageMargins left="0.7" right="0.7" top="0.75" bottom="0.75" header="0.3" footer="0.3"/>
  <pageSetup paperSize="9" scale="9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90C30FF8-AE58-4E18-B552-2BB2299AA436}">
            <xm:f>'Error checks'!$C$33&lt;&gt;0</xm:f>
            <x14:dxf>
              <fill>
                <patternFill>
                  <bgColor rgb="FFFF0000"/>
                </patternFill>
              </fill>
            </x14:dxf>
          </x14:cfRule>
          <xm:sqref>A1:XFD1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66406-C72E-41F8-91ED-FBE3562706B4}">
  <sheetPr>
    <pageSetUpPr fitToPage="1"/>
  </sheetPr>
  <dimension ref="A1:AA24"/>
  <sheetViews>
    <sheetView zoomScaleNormal="100" zoomScaleSheetLayoutView="100" workbookViewId="0">
      <selection activeCell="A2" sqref="A2:M2"/>
    </sheetView>
  </sheetViews>
  <sheetFormatPr defaultColWidth="9.1796875" defaultRowHeight="14.5" outlineLevelRow="1" x14ac:dyDescent="0.35"/>
  <cols>
    <col min="1" max="1" width="24" style="4" customWidth="1"/>
    <col min="2" max="2" width="29.81640625" style="4" customWidth="1"/>
    <col min="3" max="7" width="9.1796875" style="4"/>
    <col min="8" max="11" width="9.1796875" style="4" customWidth="1"/>
    <col min="12" max="12" width="9.453125" style="4" customWidth="1"/>
    <col min="13" max="16384" width="9.1796875" style="4"/>
  </cols>
  <sheetData>
    <row r="1" spans="1:27" s="1" customFormat="1" ht="20" thickBot="1" x14ac:dyDescent="0.5">
      <c r="A1" s="1" t="s">
        <v>39</v>
      </c>
      <c r="B1" s="7" t="str">
        <f>IF('Error checks'!C33&lt;&gt;0,"go to Error checks tab","")</f>
        <v/>
      </c>
    </row>
    <row r="2" spans="1:27" s="2" customFormat="1" ht="33.75" customHeight="1" thickTop="1" x14ac:dyDescent="0.35">
      <c r="A2" s="201" t="s">
        <v>58</v>
      </c>
      <c r="B2" s="201"/>
      <c r="C2" s="201"/>
      <c r="D2" s="201"/>
      <c r="E2" s="201"/>
      <c r="F2" s="201"/>
      <c r="G2" s="201"/>
      <c r="H2" s="201"/>
      <c r="I2" s="201"/>
      <c r="J2" s="201"/>
      <c r="K2" s="201"/>
      <c r="L2" s="201"/>
      <c r="M2" s="201"/>
    </row>
    <row r="3" spans="1:27" s="3" customFormat="1" ht="17.5" thickBot="1" x14ac:dyDescent="0.45">
      <c r="A3" s="3" t="s">
        <v>40</v>
      </c>
    </row>
    <row r="4" spans="1:27" ht="38.65" hidden="1" customHeight="1" outlineLevel="1" thickTop="1" x14ac:dyDescent="0.35">
      <c r="A4" s="199" t="s">
        <v>42</v>
      </c>
      <c r="B4" s="200"/>
      <c r="C4" s="200"/>
      <c r="D4" s="200"/>
      <c r="E4" s="200"/>
      <c r="F4" s="200"/>
      <c r="G4" s="200"/>
      <c r="H4" s="200"/>
      <c r="I4" s="200"/>
      <c r="J4" s="200"/>
      <c r="K4" s="200"/>
      <c r="L4" s="16"/>
      <c r="M4" s="16"/>
      <c r="N4" s="16"/>
      <c r="O4" s="16"/>
      <c r="P4" s="16"/>
      <c r="Q4" s="16"/>
      <c r="R4" s="16"/>
      <c r="S4" s="16"/>
      <c r="T4" s="16"/>
      <c r="U4" s="16"/>
      <c r="V4" s="16"/>
      <c r="W4" s="16"/>
      <c r="X4" s="16"/>
      <c r="Y4" s="16"/>
      <c r="Z4" s="16"/>
      <c r="AA4" s="16"/>
    </row>
    <row r="5" spans="1:27" hidden="1" outlineLevel="1" x14ac:dyDescent="0.35">
      <c r="C5" s="15"/>
      <c r="D5" s="5"/>
      <c r="E5" s="5"/>
      <c r="F5" s="5"/>
      <c r="G5" s="5"/>
      <c r="H5" s="16"/>
      <c r="I5" s="16"/>
      <c r="J5" s="16"/>
      <c r="K5" s="16"/>
      <c r="L5" s="16"/>
      <c r="M5" s="16"/>
      <c r="N5" s="16"/>
      <c r="O5" s="16"/>
      <c r="P5" s="16"/>
      <c r="Q5" s="16"/>
      <c r="R5" s="16"/>
      <c r="S5" s="16"/>
      <c r="T5" s="16"/>
      <c r="U5" s="16"/>
      <c r="V5" s="16"/>
      <c r="W5" s="16"/>
      <c r="X5" s="16"/>
      <c r="Y5" s="16"/>
      <c r="Z5" s="16"/>
      <c r="AA5" s="16"/>
    </row>
    <row r="6" spans="1:27" s="3" customFormat="1" ht="18" collapsed="1" thickTop="1" thickBot="1" x14ac:dyDescent="0.45">
      <c r="A6" s="3" t="s">
        <v>41</v>
      </c>
    </row>
    <row r="7" spans="1:27" ht="49.9" hidden="1" customHeight="1" outlineLevel="1" thickTop="1" x14ac:dyDescent="0.35">
      <c r="A7" s="199" t="s">
        <v>248</v>
      </c>
      <c r="B7" s="200"/>
      <c r="C7" s="200"/>
      <c r="D7" s="200"/>
      <c r="E7" s="200"/>
      <c r="F7" s="200"/>
      <c r="G7" s="200"/>
      <c r="H7" s="200"/>
      <c r="I7" s="200"/>
      <c r="J7" s="200"/>
      <c r="K7" s="200"/>
      <c r="L7" s="16"/>
      <c r="M7" s="16"/>
      <c r="N7" s="16"/>
      <c r="O7" s="16"/>
      <c r="P7" s="16"/>
      <c r="Q7" s="16"/>
      <c r="R7" s="16"/>
      <c r="S7" s="16"/>
      <c r="T7" s="16"/>
      <c r="U7" s="16"/>
      <c r="V7" s="16"/>
      <c r="W7" s="16"/>
      <c r="X7" s="16"/>
      <c r="Y7" s="16"/>
      <c r="Z7" s="16"/>
      <c r="AA7" s="16"/>
    </row>
    <row r="8" spans="1:27" hidden="1" outlineLevel="1" x14ac:dyDescent="0.35"/>
    <row r="9" spans="1:27" s="3" customFormat="1" ht="18" collapsed="1" thickTop="1" thickBot="1" x14ac:dyDescent="0.45">
      <c r="A9" s="3" t="s">
        <v>84</v>
      </c>
    </row>
    <row r="10" spans="1:27" ht="279" hidden="1" customHeight="1" outlineLevel="1" thickTop="1" x14ac:dyDescent="0.35">
      <c r="A10" s="199" t="s">
        <v>200</v>
      </c>
      <c r="B10" s="200"/>
      <c r="C10" s="200"/>
      <c r="D10" s="200"/>
      <c r="E10" s="200"/>
      <c r="F10" s="200"/>
      <c r="G10" s="200"/>
      <c r="H10" s="200"/>
      <c r="I10" s="200"/>
      <c r="J10" s="200"/>
      <c r="K10" s="200"/>
      <c r="L10" s="16"/>
      <c r="M10" s="16"/>
      <c r="N10" s="16"/>
      <c r="O10" s="16"/>
      <c r="P10" s="16"/>
      <c r="Q10" s="16"/>
      <c r="R10" s="16"/>
      <c r="S10" s="16"/>
      <c r="T10" s="16"/>
      <c r="U10" s="16"/>
      <c r="V10" s="16"/>
      <c r="W10" s="16"/>
      <c r="X10" s="16"/>
      <c r="Y10" s="16"/>
      <c r="Z10" s="16"/>
      <c r="AA10" s="16"/>
    </row>
    <row r="11" spans="1:27" s="3" customFormat="1" ht="18" collapsed="1" thickTop="1" thickBot="1" x14ac:dyDescent="0.45">
      <c r="A11" s="3" t="s">
        <v>55</v>
      </c>
    </row>
    <row r="12" spans="1:27" ht="134.25" hidden="1" customHeight="1" outlineLevel="1" thickTop="1" x14ac:dyDescent="0.35">
      <c r="A12" s="199" t="s">
        <v>191</v>
      </c>
      <c r="B12" s="199"/>
      <c r="C12" s="199"/>
      <c r="D12" s="199"/>
      <c r="E12" s="199"/>
      <c r="F12" s="199"/>
      <c r="G12" s="199"/>
      <c r="H12" s="199"/>
      <c r="I12" s="199"/>
      <c r="J12" s="199"/>
      <c r="K12" s="199"/>
    </row>
    <row r="13" spans="1:27" hidden="1" outlineLevel="1" x14ac:dyDescent="0.35"/>
    <row r="14" spans="1:27" s="3" customFormat="1" ht="18" collapsed="1" thickTop="1" thickBot="1" x14ac:dyDescent="0.45">
      <c r="A14" s="3" t="s">
        <v>56</v>
      </c>
    </row>
    <row r="15" spans="1:27" ht="59.25" hidden="1" customHeight="1" outlineLevel="1" thickTop="1" x14ac:dyDescent="0.35">
      <c r="A15" s="199" t="s">
        <v>60</v>
      </c>
      <c r="B15" s="200"/>
      <c r="C15" s="200"/>
      <c r="D15" s="200"/>
      <c r="E15" s="200"/>
      <c r="F15" s="200"/>
      <c r="G15" s="200"/>
      <c r="H15" s="200"/>
      <c r="I15" s="200"/>
      <c r="J15" s="200"/>
      <c r="K15" s="200"/>
      <c r="L15" s="16"/>
      <c r="M15" s="16"/>
      <c r="N15" s="16"/>
      <c r="O15" s="16"/>
      <c r="P15" s="16"/>
      <c r="Q15" s="16"/>
      <c r="R15" s="16"/>
      <c r="S15" s="16"/>
      <c r="T15" s="16"/>
      <c r="U15" s="16"/>
      <c r="V15" s="16"/>
      <c r="W15" s="16"/>
      <c r="X15" s="16"/>
      <c r="Y15" s="16"/>
      <c r="Z15" s="16"/>
      <c r="AA15" s="16"/>
    </row>
    <row r="16" spans="1:27" hidden="1" outlineLevel="1" x14ac:dyDescent="0.35"/>
    <row r="17" spans="1:27" s="3" customFormat="1" ht="18" collapsed="1" thickTop="1" thickBot="1" x14ac:dyDescent="0.45">
      <c r="A17" s="3" t="s">
        <v>85</v>
      </c>
    </row>
    <row r="18" spans="1:27" ht="22.5" hidden="1" customHeight="1" outlineLevel="1" thickTop="1" x14ac:dyDescent="0.35">
      <c r="A18" s="199" t="str">
        <f>+Inputs!C17</f>
        <v>Final proposal - update 1</v>
      </c>
      <c r="B18" s="199"/>
      <c r="C18" s="199"/>
      <c r="D18" s="199"/>
      <c r="E18" s="199"/>
      <c r="F18" s="199"/>
      <c r="G18" s="199"/>
      <c r="H18" s="199"/>
      <c r="I18" s="199"/>
      <c r="J18" s="199"/>
      <c r="K18" s="199"/>
      <c r="L18" s="16"/>
      <c r="M18" s="16"/>
      <c r="N18" s="16"/>
      <c r="O18" s="16"/>
      <c r="P18" s="16"/>
      <c r="Q18" s="16"/>
      <c r="R18" s="16"/>
      <c r="S18" s="16"/>
      <c r="T18" s="16"/>
      <c r="U18" s="16"/>
      <c r="V18" s="16"/>
      <c r="W18" s="16"/>
      <c r="X18" s="16"/>
      <c r="Y18" s="16"/>
      <c r="Z18" s="16"/>
      <c r="AA18" s="16"/>
    </row>
    <row r="19" spans="1:27" ht="45.75" hidden="1" customHeight="1" outlineLevel="1" x14ac:dyDescent="0.35">
      <c r="A19" s="202" t="str">
        <f>+Inputs!E17</f>
        <v xml:space="preserve">This scenario uses the audited asset values and depreciation costs for the 2019/20 disclosure year (finishing 30 June 2020), to calculate the covered costs for the following benefit-based innvestments: Schedule 1 investments (as defined in the TPM guidelines) and the 2019/20 investments in the interconnected grid, applicable to the 21/22 pricing year. </v>
      </c>
      <c r="B19" s="203"/>
      <c r="C19" s="203"/>
      <c r="D19" s="203"/>
      <c r="E19" s="203"/>
      <c r="F19" s="203"/>
      <c r="G19" s="203"/>
      <c r="H19" s="203"/>
      <c r="I19" s="203"/>
      <c r="J19" s="203"/>
      <c r="K19" s="203"/>
      <c r="L19" s="16"/>
      <c r="M19" s="16"/>
      <c r="N19" s="16"/>
      <c r="O19" s="16"/>
      <c r="P19" s="16"/>
      <c r="Q19" s="16"/>
      <c r="R19" s="16"/>
      <c r="S19" s="16"/>
      <c r="T19" s="16"/>
      <c r="U19" s="16"/>
      <c r="V19" s="16"/>
      <c r="W19" s="16"/>
      <c r="X19" s="16"/>
      <c r="Y19" s="16"/>
      <c r="Z19" s="16"/>
      <c r="AA19" s="16"/>
    </row>
    <row r="20" spans="1:27" hidden="1" outlineLevel="1" x14ac:dyDescent="0.35"/>
    <row r="21" spans="1:27" s="3" customFormat="1" ht="18" collapsed="1" thickTop="1" thickBot="1" x14ac:dyDescent="0.45">
      <c r="A21" s="3" t="s">
        <v>86</v>
      </c>
    </row>
    <row r="22" spans="1:27" ht="22.5" hidden="1" customHeight="1" outlineLevel="1" thickTop="1" x14ac:dyDescent="0.35">
      <c r="A22" s="199" t="s">
        <v>59</v>
      </c>
      <c r="B22" s="199"/>
      <c r="C22" s="199"/>
      <c r="D22" s="199"/>
      <c r="E22" s="199"/>
      <c r="F22" s="199"/>
      <c r="G22" s="199"/>
      <c r="H22" s="199"/>
      <c r="I22" s="199"/>
      <c r="J22" s="199"/>
      <c r="K22" s="199"/>
      <c r="L22" s="16"/>
      <c r="M22" s="16"/>
      <c r="N22" s="16"/>
      <c r="O22" s="16"/>
      <c r="P22" s="16"/>
      <c r="Q22" s="16"/>
      <c r="R22" s="16"/>
      <c r="S22" s="16"/>
      <c r="T22" s="16"/>
      <c r="U22" s="16"/>
      <c r="V22" s="16"/>
      <c r="W22" s="16"/>
      <c r="X22" s="16"/>
      <c r="Y22" s="16"/>
      <c r="Z22" s="16"/>
      <c r="AA22" s="16"/>
    </row>
    <row r="23" spans="1:27" s="3" customFormat="1" ht="18" collapsed="1" thickTop="1" thickBot="1" x14ac:dyDescent="0.45">
      <c r="A23" s="3" t="s">
        <v>57</v>
      </c>
    </row>
    <row r="24" spans="1:27" ht="49.9" customHeight="1" thickTop="1" x14ac:dyDescent="0.35">
      <c r="A24" s="199"/>
      <c r="B24" s="200"/>
      <c r="C24" s="200"/>
      <c r="D24" s="200"/>
      <c r="E24" s="200"/>
      <c r="F24" s="200"/>
      <c r="G24" s="200"/>
      <c r="H24" s="200"/>
      <c r="I24" s="200"/>
      <c r="J24" s="200"/>
      <c r="K24" s="200"/>
      <c r="L24" s="16"/>
      <c r="M24" s="16"/>
      <c r="N24" s="16"/>
      <c r="O24" s="16"/>
      <c r="P24" s="16"/>
      <c r="Q24" s="16"/>
      <c r="R24" s="16"/>
      <c r="S24" s="16"/>
      <c r="T24" s="16"/>
      <c r="U24" s="16"/>
      <c r="V24" s="16"/>
      <c r="W24" s="16"/>
      <c r="X24" s="16"/>
      <c r="Y24" s="16"/>
      <c r="Z24" s="16"/>
      <c r="AA24" s="16"/>
    </row>
  </sheetData>
  <mergeCells count="10">
    <mergeCell ref="A24:K24"/>
    <mergeCell ref="A15:K15"/>
    <mergeCell ref="A2:M2"/>
    <mergeCell ref="A4:K4"/>
    <mergeCell ref="A7:K7"/>
    <mergeCell ref="A10:K10"/>
    <mergeCell ref="A22:K22"/>
    <mergeCell ref="A12:K12"/>
    <mergeCell ref="A18:K18"/>
    <mergeCell ref="A19:K19"/>
  </mergeCells>
  <pageMargins left="0.7" right="0.7" top="0.75" bottom="0.75" header="0.3" footer="0.3"/>
  <pageSetup paperSize="8" scale="4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2B36BEAF-26ED-482A-B8E4-DD442C348BFB}">
            <xm:f>'Error checks'!$C$33&lt;&gt;0</xm:f>
            <x14:dxf>
              <fill>
                <patternFill>
                  <bgColor rgb="FFFF0000"/>
                </patternFill>
              </fill>
            </x14:dxf>
          </x14:cfRule>
          <xm:sqref>B1</xm:sqref>
        </x14:conditionalFormatting>
        <x14:conditionalFormatting xmlns:xm="http://schemas.microsoft.com/office/excel/2006/main">
          <x14:cfRule type="expression" priority="1" id="{3F87474B-9B15-4F02-8D52-0E90A69D3887}">
            <xm:f>'Error checks'!$C$33&lt;&gt;0</xm:f>
            <x14:dxf>
              <fill>
                <patternFill>
                  <bgColor rgb="FFFF0000"/>
                </patternFill>
              </fill>
            </x14:dxf>
          </x14:cfRule>
          <xm:sqref>A1:XFD1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85EB-7E71-45B8-BBD2-9295D00592D4}">
  <sheetPr>
    <pageSetUpPr fitToPage="1"/>
  </sheetPr>
  <dimension ref="A1:D23"/>
  <sheetViews>
    <sheetView zoomScaleNormal="100" zoomScaleSheetLayoutView="85" workbookViewId="0">
      <selection activeCell="A2" sqref="A2"/>
    </sheetView>
  </sheetViews>
  <sheetFormatPr defaultColWidth="9" defaultRowHeight="14.5" x14ac:dyDescent="0.35"/>
  <cols>
    <col min="1" max="1" width="100.26953125" style="4" customWidth="1"/>
    <col min="2" max="2" width="18" style="4" customWidth="1"/>
    <col min="3" max="3" width="78" style="4" customWidth="1"/>
    <col min="4" max="4" width="9" style="4" customWidth="1"/>
    <col min="5" max="7" width="9" style="4"/>
    <col min="8" max="8" width="9" style="4" customWidth="1"/>
    <col min="9" max="16384" width="9" style="4"/>
  </cols>
  <sheetData>
    <row r="1" spans="1:4" ht="18.5" x14ac:dyDescent="0.45">
      <c r="A1" s="105" t="s">
        <v>100</v>
      </c>
      <c r="B1" s="54" t="str">
        <f>IF('Error checks'!C33&lt;&gt;0,"go to Error checks tab","")</f>
        <v/>
      </c>
      <c r="C1" s="74"/>
    </row>
    <row r="2" spans="1:4" ht="14.25" customHeight="1" x14ac:dyDescent="0.35">
      <c r="A2" s="106"/>
      <c r="B2" s="183"/>
      <c r="C2" s="108"/>
      <c r="D2" s="107"/>
    </row>
    <row r="3" spans="1:4" x14ac:dyDescent="0.35">
      <c r="A3" s="109" t="s">
        <v>101</v>
      </c>
      <c r="B3" s="110" t="s">
        <v>102</v>
      </c>
      <c r="C3" s="111" t="s">
        <v>103</v>
      </c>
    </row>
    <row r="4" spans="1:4" ht="28.5" customHeight="1" x14ac:dyDescent="0.35">
      <c r="A4" s="112" t="str">
        <f>+Inputs!A1</f>
        <v>Input module</v>
      </c>
      <c r="B4" s="184" t="s">
        <v>104</v>
      </c>
      <c r="C4" s="113" t="str">
        <f>+Inputs!A2</f>
        <v>All input data is entered into this module.</v>
      </c>
    </row>
    <row r="5" spans="1:4" x14ac:dyDescent="0.35">
      <c r="A5" s="109" t="s">
        <v>105</v>
      </c>
      <c r="B5" s="110" t="s">
        <v>102</v>
      </c>
      <c r="C5" s="111" t="s">
        <v>103</v>
      </c>
    </row>
    <row r="6" spans="1:4" ht="43.5" x14ac:dyDescent="0.35">
      <c r="A6" s="112" t="str">
        <f>+Summary!A1</f>
        <v>Summary module</v>
      </c>
      <c r="B6" s="185" t="s">
        <v>106</v>
      </c>
      <c r="C6" s="113" t="str">
        <f>+Summary!A2</f>
        <v xml:space="preserve">This module summarises the covered cost applicable to the benefit-based charge for benefit based investments consistent with Part E of the TPM. Outputs are generated using a data table. </v>
      </c>
    </row>
    <row r="7" spans="1:4" x14ac:dyDescent="0.35">
      <c r="A7" s="109" t="s">
        <v>107</v>
      </c>
      <c r="B7" s="110" t="s">
        <v>102</v>
      </c>
      <c r="C7" s="111" t="s">
        <v>28</v>
      </c>
    </row>
    <row r="8" spans="1:4" ht="29" x14ac:dyDescent="0.35">
      <c r="A8" s="112" t="str">
        <f>+'Attributed Opex Ratio'!A1</f>
        <v>Attributed Opex Ratio module</v>
      </c>
      <c r="B8" s="184" t="s">
        <v>112</v>
      </c>
      <c r="C8" s="113" t="str">
        <f>+'Attributed Opex Ratio'!A2</f>
        <v>This module calculates the Attributed Opex Ratio (AOR) as specified under Part D, clause 41 of the proposed TPM.</v>
      </c>
    </row>
    <row r="9" spans="1:4" ht="72.5" x14ac:dyDescent="0.35">
      <c r="A9" s="114" t="str">
        <f>+'Covered Costs'!A1</f>
        <v>Covered costs module</v>
      </c>
      <c r="B9" s="186" t="s">
        <v>114</v>
      </c>
      <c r="C9" s="115" t="str">
        <f>+'Covered Costs'!A2</f>
        <v xml:space="preserve">This module calculates the covered cost applicable to the benefit-based charge for benefit based investments consistent with Part D, clauses 40 and 41 of the TPM. All inputs are from the prior financial year finishing 30 June, with outputs applicable to the pricing year starting on the following 1 April and finishing on 31 March two years after (the timeline is for the pricing year end). </v>
      </c>
    </row>
    <row r="10" spans="1:4" x14ac:dyDescent="0.35">
      <c r="A10" s="109" t="s">
        <v>108</v>
      </c>
      <c r="B10" s="110" t="s">
        <v>102</v>
      </c>
      <c r="C10" s="111" t="s">
        <v>103</v>
      </c>
    </row>
    <row r="11" spans="1:4" ht="28.5" customHeight="1" x14ac:dyDescent="0.35">
      <c r="A11" s="112" t="str">
        <f>+'Analysis I'!A1</f>
        <v>Analysis I module</v>
      </c>
      <c r="B11" s="184" t="s">
        <v>166</v>
      </c>
      <c r="C11" s="113" t="str">
        <f>+'Analysis I'!A2</f>
        <v>This module presents the covered costs caluclated in this model in various ways. The indicative pricing model takes its covered costs inputs from this module.</v>
      </c>
    </row>
    <row r="12" spans="1:4" x14ac:dyDescent="0.35">
      <c r="A12" s="109" t="s">
        <v>109</v>
      </c>
      <c r="B12" s="110" t="s">
        <v>102</v>
      </c>
      <c r="C12" s="111" t="s">
        <v>103</v>
      </c>
    </row>
    <row r="13" spans="1:4" ht="29" x14ac:dyDescent="0.35">
      <c r="A13" s="117" t="str">
        <f>+'Change log'!A1</f>
        <v>Change log module</v>
      </c>
      <c r="B13" s="185" t="s">
        <v>110</v>
      </c>
      <c r="C13" s="113" t="str">
        <f>+'Change log'!A2</f>
        <v>This module captures changes to the modelling assumptions, scenarios, calculations and inputs to this model.</v>
      </c>
    </row>
    <row r="14" spans="1:4" ht="29" x14ac:dyDescent="0.35">
      <c r="A14" s="114" t="str">
        <f>+'Review log'!A1</f>
        <v>Review log module</v>
      </c>
      <c r="B14" s="116" t="s">
        <v>111</v>
      </c>
      <c r="C14" s="115" t="str">
        <f>+'Review log'!A2</f>
        <v>This module captures any issues raised during the model development, the modeller's responses and the current issue status.</v>
      </c>
    </row>
    <row r="15" spans="1:4" ht="43.5" x14ac:dyDescent="0.35">
      <c r="A15" s="187" t="str">
        <f>+'Error checks'!A1</f>
        <v>Error checks module</v>
      </c>
      <c r="B15" s="188" t="s">
        <v>190</v>
      </c>
      <c r="C15" s="189" t="str">
        <f>+'Error checks'!A2</f>
        <v>This module lists the various error checks that are built into this model. If the check outcome for any of the checks is not zero the respective module must be checked. The top row on each tab turns red if the sum of error check outcomes is not zero.</v>
      </c>
    </row>
    <row r="23" spans="2:2" x14ac:dyDescent="0.35">
      <c r="B23" s="4" t="s">
        <v>76</v>
      </c>
    </row>
  </sheetData>
  <hyperlinks>
    <hyperlink ref="B4" location="Inputs!A1" display="Inputs tab" xr:uid="{F93AB09E-FA60-43DA-AD8E-53C0DC425709}"/>
    <hyperlink ref="B6" location="Summary!A1" display="Summary tab" xr:uid="{890359F1-A053-406B-A2DB-70C341C86A1F}"/>
    <hyperlink ref="B8" location="'Attributed Opex Ratio'!A1" display="Attributed Opex Ratio tab" xr:uid="{AEC6BBEE-91A8-4164-9F7F-D13E41509E95}"/>
    <hyperlink ref="B9" location="'Covered Costs'!A1" display="Covered costs tab" xr:uid="{2805EBBB-9B37-4EAC-82C8-3F116849D011}"/>
    <hyperlink ref="B11" location="'Analysis I'!A1" display="Analysis I tab" xr:uid="{D2D7F451-F222-4E18-B217-F68261BE9ED6}"/>
    <hyperlink ref="B13" location="'Change log'!A1" display="Change log tab" xr:uid="{4998A8B1-FC46-455F-9CE2-9489D9B90503}"/>
    <hyperlink ref="B14" location="'Review log'!A1" display="Change log tab" xr:uid="{505CF231-18EF-4CB5-8F04-77DFF199EEBA}"/>
    <hyperlink ref="B15" location="'Error checks'!A1" display="Error checks" xr:uid="{60C13853-7387-47EA-A12D-75806F09115D}"/>
  </hyperlinks>
  <pageMargins left="0.70866141732283472" right="0.70866141732283472" top="0.74803149606299213" bottom="0.74803149606299213" header="0.31496062992125984" footer="0.31496062992125984"/>
  <pageSetup paperSize="9" scale="63" orientation="landscape" r:id="rId1"/>
  <headerFooter>
    <oddFooter>&amp;L&amp;F&amp;C&amp;D&amp;RTab &amp;A</oddFooter>
  </headerFooter>
  <extLst>
    <ext xmlns:x14="http://schemas.microsoft.com/office/spreadsheetml/2009/9/main" uri="{78C0D931-6437-407d-A8EE-F0AAD7539E65}">
      <x14:conditionalFormattings>
        <x14:conditionalFormatting xmlns:xm="http://schemas.microsoft.com/office/excel/2006/main">
          <x14:cfRule type="expression" priority="5" id="{6A4DEF65-E1AB-4DF8-ACD2-2A750DC1A42C}">
            <xm:f>'https://transpowernz.sharepoint.com/sites/external/befea001e/30 JUNE SUBMISSION TO EA/5. Supporting information/Supporting information for APP B/[Indicative Pricing Model v0.1.xlsx]Error checks'!#REF!&lt;&gt;0</xm:f>
            <x14:dxf>
              <fill>
                <patternFill>
                  <bgColor rgb="FFFF0000"/>
                </patternFill>
              </fill>
            </x14:dxf>
          </x14:cfRule>
          <xm:sqref>A1 C1:XFD1</xm:sqref>
        </x14:conditionalFormatting>
        <x14:conditionalFormatting xmlns:xm="http://schemas.microsoft.com/office/excel/2006/main">
          <x14:cfRule type="expression" priority="2" id="{00BABFAC-328D-4CD6-AA86-C12B160C7755}">
            <xm:f>'Error checks'!$C$33&lt;&gt;0</xm:f>
            <x14:dxf>
              <fill>
                <patternFill>
                  <bgColor rgb="FFFF0000"/>
                </patternFill>
              </fill>
            </x14:dxf>
          </x14:cfRule>
          <xm:sqref>B1</xm:sqref>
        </x14:conditionalFormatting>
        <x14:conditionalFormatting xmlns:xm="http://schemas.microsoft.com/office/excel/2006/main">
          <x14:cfRule type="expression" priority="1" id="{43A2771E-D85A-4ECA-9F14-AE00F1344042}">
            <xm:f>'Error checks'!$C$33&lt;&gt;0</xm:f>
            <x14:dxf>
              <fill>
                <patternFill>
                  <bgColor rgb="FFFF0000"/>
                </patternFill>
              </fill>
            </x14:dxf>
          </x14:cfRule>
          <xm:sqref>A1:XFD1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D776-9EC4-4CD0-A811-8EAAE0104294}">
  <sheetPr>
    <tabColor rgb="FFFF0000"/>
    <outlinePr summaryBelow="0"/>
    <pageSetUpPr fitToPage="1"/>
  </sheetPr>
  <dimension ref="A1:AC647"/>
  <sheetViews>
    <sheetView topLeftCell="C1" zoomScale="85" zoomScaleNormal="85" zoomScaleSheetLayoutView="85" workbookViewId="0">
      <selection activeCell="L244" sqref="L244"/>
    </sheetView>
  </sheetViews>
  <sheetFormatPr defaultColWidth="9.1796875" defaultRowHeight="14.5" outlineLevelRow="2" x14ac:dyDescent="0.35"/>
  <cols>
    <col min="1" max="1" width="24" style="4" customWidth="1"/>
    <col min="2" max="2" width="87.7265625" style="4" customWidth="1"/>
    <col min="3" max="3" width="11" style="4" customWidth="1"/>
    <col min="4" max="7" width="9.1796875" style="4" customWidth="1"/>
    <col min="8" max="9" width="9.1796875" style="4"/>
    <col min="10" max="10" width="9.81640625" style="4" customWidth="1"/>
    <col min="11" max="11" width="9.1796875" style="4"/>
    <col min="12" max="12" width="9.26953125" style="4" customWidth="1"/>
    <col min="13" max="13" width="9.1796875" style="4" customWidth="1"/>
    <col min="14" max="28" width="9.1796875" style="4"/>
    <col min="29" max="29" width="134.453125" style="4" bestFit="1" customWidth="1"/>
    <col min="30" max="16384" width="9.1796875" style="4"/>
  </cols>
  <sheetData>
    <row r="1" spans="1:29" s="1" customFormat="1" ht="20" thickBot="1" x14ac:dyDescent="0.5">
      <c r="A1" s="118" t="s">
        <v>44</v>
      </c>
      <c r="B1" s="7" t="str">
        <f>IF('Error checks'!C33&lt;&gt;0,"go to Error checks tab","")</f>
        <v/>
      </c>
      <c r="C1" s="49" t="s">
        <v>26</v>
      </c>
      <c r="D1" s="39" t="s">
        <v>139</v>
      </c>
      <c r="E1" s="40" t="s">
        <v>138</v>
      </c>
      <c r="F1" s="41" t="s">
        <v>137</v>
      </c>
      <c r="G1" s="42" t="s">
        <v>136</v>
      </c>
      <c r="H1" s="121" t="s">
        <v>125</v>
      </c>
      <c r="I1" s="124" t="s">
        <v>126</v>
      </c>
      <c r="J1" s="126" t="s">
        <v>135</v>
      </c>
      <c r="AC1" s="1" t="s">
        <v>46</v>
      </c>
    </row>
    <row r="2" spans="1:29" s="2" customFormat="1" ht="20.25" customHeight="1" thickTop="1" x14ac:dyDescent="0.35">
      <c r="A2" s="201" t="s">
        <v>43</v>
      </c>
      <c r="B2" s="201"/>
      <c r="C2" s="201"/>
      <c r="D2" s="201"/>
      <c r="E2" s="201"/>
      <c r="F2" s="201"/>
      <c r="G2" s="201"/>
      <c r="H2" s="201"/>
      <c r="I2" s="201"/>
      <c r="J2" s="201"/>
      <c r="K2" s="201"/>
      <c r="L2" s="201"/>
      <c r="M2" s="201"/>
    </row>
    <row r="3" spans="1:29" s="3" customFormat="1" ht="17.5" thickBot="1" x14ac:dyDescent="0.45">
      <c r="A3" s="3" t="s">
        <v>0</v>
      </c>
    </row>
    <row r="4" spans="1:29" ht="15" thickTop="1" x14ac:dyDescent="0.35">
      <c r="B4" s="4" t="s">
        <v>1</v>
      </c>
      <c r="C4" s="208" t="s">
        <v>2</v>
      </c>
      <c r="D4" s="10" t="s">
        <v>3</v>
      </c>
      <c r="E4" s="10" t="s">
        <v>4</v>
      </c>
      <c r="F4" s="10" t="s">
        <v>5</v>
      </c>
      <c r="G4" s="10" t="s">
        <v>6</v>
      </c>
      <c r="H4" s="207" t="s">
        <v>3</v>
      </c>
      <c r="I4" s="207"/>
      <c r="J4" s="207"/>
      <c r="K4" s="207"/>
      <c r="L4" s="207"/>
      <c r="M4" s="207" t="s">
        <v>4</v>
      </c>
      <c r="N4" s="207"/>
      <c r="O4" s="207"/>
      <c r="P4" s="207"/>
      <c r="Q4" s="207"/>
      <c r="R4" s="207" t="s">
        <v>5</v>
      </c>
      <c r="S4" s="207"/>
      <c r="T4" s="207"/>
      <c r="U4" s="207"/>
      <c r="V4" s="207"/>
      <c r="W4" s="207" t="s">
        <v>6</v>
      </c>
      <c r="X4" s="207"/>
      <c r="Y4" s="207"/>
      <c r="Z4" s="207"/>
      <c r="AA4" s="207"/>
    </row>
    <row r="5" spans="1:29" x14ac:dyDescent="0.35">
      <c r="B5" s="4" t="s">
        <v>187</v>
      </c>
      <c r="C5" s="209"/>
      <c r="D5" s="5"/>
      <c r="E5" s="5"/>
      <c r="F5" s="5"/>
      <c r="G5" s="5"/>
      <c r="H5" s="6">
        <v>2016</v>
      </c>
      <c r="I5" s="6">
        <v>2017</v>
      </c>
      <c r="J5" s="6">
        <v>2018</v>
      </c>
      <c r="K5" s="6">
        <v>2019</v>
      </c>
      <c r="L5" s="6">
        <v>2020</v>
      </c>
      <c r="M5" s="6">
        <v>2021</v>
      </c>
      <c r="N5" s="6">
        <v>2022</v>
      </c>
      <c r="O5" s="6">
        <v>2023</v>
      </c>
      <c r="P5" s="6">
        <v>2024</v>
      </c>
      <c r="Q5" s="6">
        <v>2025</v>
      </c>
      <c r="R5" s="6">
        <v>2026</v>
      </c>
      <c r="S5" s="6">
        <v>2027</v>
      </c>
      <c r="T5" s="6">
        <v>2028</v>
      </c>
      <c r="U5" s="6">
        <v>2029</v>
      </c>
      <c r="V5" s="6">
        <v>2030</v>
      </c>
      <c r="W5" s="6">
        <v>2031</v>
      </c>
      <c r="X5" s="6">
        <v>2032</v>
      </c>
      <c r="Y5" s="6">
        <v>2033</v>
      </c>
      <c r="Z5" s="6">
        <v>2034</v>
      </c>
      <c r="AA5" s="6">
        <v>2035</v>
      </c>
    </row>
    <row r="6" spans="1:29" x14ac:dyDescent="0.35">
      <c r="C6" s="15"/>
      <c r="D6" s="5"/>
      <c r="E6" s="5"/>
      <c r="F6" s="5"/>
      <c r="G6" s="5"/>
      <c r="H6" s="16"/>
      <c r="I6" s="16"/>
      <c r="J6" s="16"/>
      <c r="K6" s="16"/>
      <c r="L6" s="16"/>
      <c r="M6" s="16"/>
      <c r="N6" s="16"/>
      <c r="O6" s="16"/>
      <c r="P6" s="16"/>
      <c r="Q6" s="16"/>
      <c r="R6" s="16"/>
      <c r="S6" s="16"/>
      <c r="T6" s="16"/>
      <c r="U6" s="16"/>
      <c r="V6" s="16"/>
      <c r="W6" s="16"/>
      <c r="X6" s="16"/>
      <c r="Y6" s="16"/>
      <c r="Z6" s="16"/>
      <c r="AA6" s="16"/>
    </row>
    <row r="7" spans="1:29" s="3" customFormat="1" ht="17.5" collapsed="1" thickBot="1" x14ac:dyDescent="0.45">
      <c r="A7" s="3" t="s">
        <v>10</v>
      </c>
    </row>
    <row r="8" spans="1:29" ht="15" hidden="1" outlineLevel="1" thickTop="1" x14ac:dyDescent="0.35">
      <c r="A8" s="2"/>
    </row>
    <row r="9" spans="1:29" hidden="1" outlineLevel="1" x14ac:dyDescent="0.35">
      <c r="A9" s="122" t="s">
        <v>218</v>
      </c>
      <c r="B9" s="131" t="s">
        <v>129</v>
      </c>
      <c r="D9" s="44">
        <v>7.1900000000000006E-2</v>
      </c>
      <c r="E9" s="45">
        <v>4.5699999999999998E-2</v>
      </c>
      <c r="F9" s="119">
        <v>0</v>
      </c>
      <c r="G9" s="119">
        <v>0</v>
      </c>
      <c r="AC9" s="123" t="s">
        <v>132</v>
      </c>
    </row>
    <row r="10" spans="1:29" hidden="1" outlineLevel="1" x14ac:dyDescent="0.35">
      <c r="A10" s="122" t="s">
        <v>219</v>
      </c>
      <c r="B10" s="131" t="s">
        <v>130</v>
      </c>
      <c r="D10" s="44">
        <v>6.0900000000000003E-2</v>
      </c>
      <c r="E10" s="45">
        <v>2.92E-2</v>
      </c>
      <c r="F10" s="119">
        <v>0</v>
      </c>
      <c r="G10" s="119">
        <v>0</v>
      </c>
      <c r="AC10" s="123" t="s">
        <v>132</v>
      </c>
    </row>
    <row r="11" spans="1:29" hidden="1" outlineLevel="1" x14ac:dyDescent="0.35">
      <c r="A11" s="122" t="s">
        <v>219</v>
      </c>
      <c r="B11" s="131" t="s">
        <v>131</v>
      </c>
      <c r="D11" s="28">
        <v>0.44</v>
      </c>
      <c r="E11" s="26">
        <v>0.42</v>
      </c>
      <c r="F11" s="26">
        <v>0.42</v>
      </c>
      <c r="G11" s="26">
        <v>0.42</v>
      </c>
      <c r="AC11" s="123" t="s">
        <v>133</v>
      </c>
    </row>
    <row r="12" spans="1:29" hidden="1" outlineLevel="1" x14ac:dyDescent="0.35">
      <c r="A12" s="122" t="s">
        <v>220</v>
      </c>
      <c r="B12" s="131" t="s">
        <v>97</v>
      </c>
      <c r="D12" s="58">
        <f>+'Attributed Opex Ratio'!D19</f>
        <v>0</v>
      </c>
      <c r="E12" s="58">
        <f>+'Attributed Opex Ratio'!E19</f>
        <v>1.0105814631963781</v>
      </c>
      <c r="F12" s="58">
        <f>+'Attributed Opex Ratio'!F19</f>
        <v>0</v>
      </c>
      <c r="G12" s="58">
        <f>+'Attributed Opex Ratio'!G19</f>
        <v>0</v>
      </c>
      <c r="AC12" s="120" t="s">
        <v>124</v>
      </c>
    </row>
    <row r="13" spans="1:29" hidden="1" outlineLevel="1" x14ac:dyDescent="0.35">
      <c r="A13" s="122" t="s">
        <v>221</v>
      </c>
      <c r="B13" s="131" t="s">
        <v>213</v>
      </c>
      <c r="C13" s="27">
        <v>0.28000000000000003</v>
      </c>
      <c r="E13" s="18"/>
      <c r="F13" s="18"/>
      <c r="G13" s="18"/>
      <c r="AC13" s="123" t="s">
        <v>133</v>
      </c>
    </row>
    <row r="14" spans="1:29" hidden="1" outlineLevel="1" x14ac:dyDescent="0.35">
      <c r="C14" s="15"/>
      <c r="D14" s="5"/>
      <c r="E14" s="5"/>
      <c r="F14" s="5"/>
      <c r="G14" s="5"/>
      <c r="H14" s="16"/>
      <c r="I14" s="16"/>
      <c r="J14" s="16"/>
      <c r="K14" s="16"/>
      <c r="L14" s="16"/>
      <c r="M14" s="16"/>
      <c r="N14" s="16"/>
      <c r="O14" s="16"/>
      <c r="P14" s="16"/>
      <c r="Q14" s="16"/>
      <c r="R14" s="16"/>
      <c r="S14" s="16"/>
      <c r="T14" s="16"/>
      <c r="U14" s="16"/>
      <c r="V14" s="16"/>
      <c r="W14" s="16"/>
      <c r="X14" s="16"/>
      <c r="Y14" s="16"/>
      <c r="Z14" s="16"/>
      <c r="AA14" s="16"/>
    </row>
    <row r="15" spans="1:29" s="3" customFormat="1" ht="18" collapsed="1" thickTop="1" thickBot="1" x14ac:dyDescent="0.45">
      <c r="A15" s="3" t="s">
        <v>78</v>
      </c>
    </row>
    <row r="16" spans="1:29" ht="15" hidden="1" outlineLevel="1" thickTop="1" x14ac:dyDescent="0.35">
      <c r="A16" s="2"/>
    </row>
    <row r="17" spans="1:29" ht="30" hidden="1" customHeight="1" outlineLevel="1" x14ac:dyDescent="0.35">
      <c r="B17" s="92" t="s">
        <v>79</v>
      </c>
      <c r="C17" s="91" t="s">
        <v>251</v>
      </c>
      <c r="D17" s="5"/>
      <c r="E17" s="204" t="s">
        <v>201</v>
      </c>
      <c r="F17" s="205"/>
      <c r="G17" s="205"/>
      <c r="H17" s="205"/>
      <c r="I17" s="205"/>
      <c r="J17" s="205"/>
      <c r="K17" s="205"/>
      <c r="L17" s="205"/>
      <c r="M17" s="205"/>
      <c r="N17" s="205"/>
      <c r="O17" s="205"/>
      <c r="P17" s="205"/>
      <c r="Q17" s="205"/>
      <c r="R17" s="205"/>
      <c r="S17" s="205"/>
      <c r="T17" s="205"/>
      <c r="U17" s="205"/>
      <c r="V17" s="205"/>
      <c r="W17" s="205"/>
      <c r="X17" s="205"/>
      <c r="Y17" s="205"/>
      <c r="Z17" s="205"/>
      <c r="AA17" s="206"/>
    </row>
    <row r="18" spans="1:29" hidden="1" outlineLevel="1" x14ac:dyDescent="0.35">
      <c r="C18" s="15"/>
      <c r="D18" s="5"/>
      <c r="E18" s="5"/>
      <c r="F18" s="5"/>
      <c r="G18" s="5"/>
      <c r="H18" s="16"/>
      <c r="I18" s="16"/>
      <c r="J18" s="16"/>
      <c r="K18" s="16"/>
      <c r="L18" s="16"/>
      <c r="M18" s="16"/>
      <c r="N18" s="16"/>
      <c r="O18" s="16"/>
      <c r="P18" s="16"/>
      <c r="Q18" s="16"/>
      <c r="R18" s="16"/>
      <c r="S18" s="16"/>
      <c r="T18" s="16"/>
      <c r="U18" s="16"/>
      <c r="V18" s="16"/>
      <c r="W18" s="16"/>
      <c r="X18" s="16"/>
      <c r="Y18" s="16"/>
      <c r="Z18" s="16"/>
      <c r="AA18" s="16"/>
    </row>
    <row r="19" spans="1:29" hidden="1" outlineLevel="1" x14ac:dyDescent="0.35">
      <c r="B19" s="92" t="s">
        <v>174</v>
      </c>
      <c r="C19" s="91">
        <v>2022</v>
      </c>
      <c r="D19" s="158" t="s">
        <v>175</v>
      </c>
      <c r="E19" s="5"/>
      <c r="F19" s="5"/>
      <c r="G19" s="5"/>
      <c r="H19" s="16"/>
      <c r="I19" s="16"/>
      <c r="J19" s="16"/>
      <c r="K19" s="16"/>
      <c r="L19" s="16"/>
      <c r="M19" s="16"/>
      <c r="N19" s="16"/>
      <c r="O19" s="16"/>
      <c r="P19" s="16"/>
      <c r="Q19" s="16"/>
      <c r="R19" s="16"/>
      <c r="S19" s="16"/>
      <c r="T19" s="16"/>
      <c r="U19" s="16"/>
      <c r="V19" s="16"/>
      <c r="W19" s="16"/>
      <c r="X19" s="16"/>
      <c r="Y19" s="16"/>
      <c r="Z19" s="16"/>
      <c r="AA19" s="16"/>
    </row>
    <row r="20" spans="1:29" s="3" customFormat="1" ht="18" collapsed="1" thickTop="1" thickBot="1" x14ac:dyDescent="0.45">
      <c r="A20" s="3" t="s">
        <v>8</v>
      </c>
    </row>
    <row r="21" spans="1:29" ht="15" hidden="1" outlineLevel="1" thickTop="1" x14ac:dyDescent="0.35">
      <c r="C21" s="15"/>
      <c r="D21" s="5"/>
      <c r="E21" s="5"/>
      <c r="F21" s="5"/>
      <c r="G21" s="5"/>
      <c r="H21" s="16"/>
      <c r="I21" s="16"/>
      <c r="J21" s="16"/>
      <c r="K21" s="16"/>
      <c r="L21" s="16"/>
      <c r="M21" s="16"/>
      <c r="N21" s="16"/>
      <c r="O21" s="16"/>
      <c r="P21" s="16"/>
      <c r="Q21" s="16"/>
      <c r="R21" s="16"/>
      <c r="S21" s="16"/>
      <c r="T21" s="16"/>
      <c r="U21" s="16"/>
      <c r="V21" s="16"/>
      <c r="W21" s="16"/>
      <c r="X21" s="16"/>
      <c r="Y21" s="16"/>
      <c r="Z21" s="16"/>
      <c r="AA21" s="16"/>
    </row>
    <row r="22" spans="1:29" s="93" customFormat="1" ht="15" hidden="1" outlineLevel="1" thickBot="1" x14ac:dyDescent="0.4">
      <c r="A22" s="93" t="s">
        <v>87</v>
      </c>
      <c r="C22" s="94"/>
      <c r="H22" s="95"/>
      <c r="I22" s="95"/>
      <c r="J22" s="95"/>
      <c r="K22" s="95"/>
      <c r="L22" s="95"/>
      <c r="M22" s="95"/>
      <c r="N22" s="95"/>
      <c r="O22" s="95"/>
      <c r="P22" s="95"/>
      <c r="Q22" s="95"/>
      <c r="R22" s="95"/>
      <c r="S22" s="95"/>
      <c r="T22" s="95"/>
      <c r="U22" s="95"/>
      <c r="V22" s="95"/>
      <c r="W22" s="95"/>
      <c r="X22" s="95"/>
      <c r="Y22" s="95"/>
      <c r="Z22" s="95"/>
      <c r="AA22" s="95"/>
    </row>
    <row r="23" spans="1:29" hidden="1" outlineLevel="2" x14ac:dyDescent="0.35">
      <c r="A23" s="182" t="s">
        <v>32</v>
      </c>
    </row>
    <row r="24" spans="1:29" s="7" customFormat="1" hidden="1" outlineLevel="2" x14ac:dyDescent="0.35">
      <c r="A24" s="122" t="s">
        <v>224</v>
      </c>
      <c r="B24" s="131" t="s">
        <v>214</v>
      </c>
      <c r="C24" s="34">
        <f>+Summary!$K$8</f>
        <v>12</v>
      </c>
      <c r="D24" s="4"/>
      <c r="E24" s="4"/>
      <c r="F24" s="4"/>
      <c r="G24" s="4"/>
      <c r="H24" s="4"/>
      <c r="I24" s="4"/>
      <c r="J24" s="4"/>
      <c r="K24" s="4"/>
      <c r="L24" s="33">
        <f>+SUMIFS(L$31:L$630,$C$31:$C$630,$C24,$B$31:$B$630,$B24)</f>
        <v>0</v>
      </c>
      <c r="M24" s="33">
        <f t="shared" ref="M24:AA24" si="0">+SUMIFS(M$31:M$630,$C$31:$C$630,$C24,$B$31:$B$630,$B24)</f>
        <v>0</v>
      </c>
      <c r="N24" s="33">
        <f t="shared" si="0"/>
        <v>0</v>
      </c>
      <c r="O24" s="33">
        <f>+SUMIFS(O$31:O$630,$C$31:$C$630,$C24,$B$31:$B$630,$B24)</f>
        <v>0</v>
      </c>
      <c r="P24" s="33">
        <f t="shared" si="0"/>
        <v>0</v>
      </c>
      <c r="Q24" s="33">
        <f t="shared" si="0"/>
        <v>0</v>
      </c>
      <c r="R24" s="33">
        <f t="shared" si="0"/>
        <v>0</v>
      </c>
      <c r="S24" s="33">
        <f t="shared" si="0"/>
        <v>0</v>
      </c>
      <c r="T24" s="33">
        <f t="shared" si="0"/>
        <v>0</v>
      </c>
      <c r="U24" s="33">
        <f t="shared" si="0"/>
        <v>0</v>
      </c>
      <c r="V24" s="33">
        <f t="shared" si="0"/>
        <v>0</v>
      </c>
      <c r="W24" s="33">
        <f t="shared" si="0"/>
        <v>0</v>
      </c>
      <c r="X24" s="33">
        <f t="shared" si="0"/>
        <v>0</v>
      </c>
      <c r="Y24" s="33">
        <f t="shared" si="0"/>
        <v>0</v>
      </c>
      <c r="Z24" s="33">
        <f t="shared" si="0"/>
        <v>0</v>
      </c>
      <c r="AA24" s="33">
        <f t="shared" si="0"/>
        <v>0</v>
      </c>
      <c r="AC24" s="120" t="s">
        <v>134</v>
      </c>
    </row>
    <row r="25" spans="1:29" hidden="1" outlineLevel="2" x14ac:dyDescent="0.35">
      <c r="A25" s="122" t="s">
        <v>222</v>
      </c>
      <c r="B25" s="131" t="s">
        <v>127</v>
      </c>
      <c r="C25" s="34">
        <f>+Summary!$K$8</f>
        <v>12</v>
      </c>
      <c r="L25" s="33">
        <f t="shared" ref="L25:AA29" si="1">+SUMIFS(L$31:L$630,$C$31:$C$630,$C25,$B$31:$B$630,$B25)</f>
        <v>0.28099239999999925</v>
      </c>
      <c r="M25" s="33">
        <f t="shared" si="1"/>
        <v>0</v>
      </c>
      <c r="N25" s="33">
        <f t="shared" si="1"/>
        <v>0</v>
      </c>
      <c r="O25" s="33">
        <f t="shared" si="1"/>
        <v>0</v>
      </c>
      <c r="P25" s="33">
        <f t="shared" si="1"/>
        <v>0</v>
      </c>
      <c r="Q25" s="33">
        <f t="shared" si="1"/>
        <v>0</v>
      </c>
      <c r="R25" s="33">
        <f t="shared" si="1"/>
        <v>0</v>
      </c>
      <c r="S25" s="33">
        <f t="shared" si="1"/>
        <v>0</v>
      </c>
      <c r="T25" s="33">
        <f t="shared" si="1"/>
        <v>0</v>
      </c>
      <c r="U25" s="33">
        <f t="shared" si="1"/>
        <v>0</v>
      </c>
      <c r="V25" s="33">
        <f t="shared" si="1"/>
        <v>0</v>
      </c>
      <c r="W25" s="33">
        <f t="shared" si="1"/>
        <v>0</v>
      </c>
      <c r="X25" s="33">
        <f t="shared" si="1"/>
        <v>0</v>
      </c>
      <c r="Y25" s="33">
        <f t="shared" si="1"/>
        <v>0</v>
      </c>
      <c r="Z25" s="33">
        <f t="shared" si="1"/>
        <v>0</v>
      </c>
      <c r="AA25" s="33">
        <f t="shared" si="1"/>
        <v>0</v>
      </c>
      <c r="AC25" s="120" t="s">
        <v>134</v>
      </c>
    </row>
    <row r="26" spans="1:29" hidden="1" outlineLevel="2" x14ac:dyDescent="0.35">
      <c r="A26" s="122" t="s">
        <v>223</v>
      </c>
      <c r="B26" s="131" t="s">
        <v>128</v>
      </c>
      <c r="C26" s="34">
        <f>+Summary!$K$8</f>
        <v>12</v>
      </c>
      <c r="L26" s="33">
        <f t="shared" si="1"/>
        <v>0.7524829699999992</v>
      </c>
      <c r="M26" s="33">
        <f t="shared" si="1"/>
        <v>0</v>
      </c>
      <c r="N26" s="33">
        <f t="shared" si="1"/>
        <v>0</v>
      </c>
      <c r="O26" s="33">
        <f t="shared" si="1"/>
        <v>0</v>
      </c>
      <c r="P26" s="33">
        <f t="shared" si="1"/>
        <v>0</v>
      </c>
      <c r="Q26" s="33">
        <f t="shared" si="1"/>
        <v>0</v>
      </c>
      <c r="R26" s="33">
        <f t="shared" si="1"/>
        <v>0</v>
      </c>
      <c r="S26" s="33">
        <f t="shared" si="1"/>
        <v>0</v>
      </c>
      <c r="T26" s="33">
        <f t="shared" si="1"/>
        <v>0</v>
      </c>
      <c r="U26" s="33">
        <f t="shared" si="1"/>
        <v>0</v>
      </c>
      <c r="V26" s="33">
        <f t="shared" si="1"/>
        <v>0</v>
      </c>
      <c r="W26" s="33">
        <f t="shared" si="1"/>
        <v>0</v>
      </c>
      <c r="X26" s="33">
        <f t="shared" si="1"/>
        <v>0</v>
      </c>
      <c r="Y26" s="33">
        <f t="shared" si="1"/>
        <v>0</v>
      </c>
      <c r="Z26" s="33">
        <f t="shared" si="1"/>
        <v>0</v>
      </c>
      <c r="AA26" s="33">
        <f t="shared" si="1"/>
        <v>0</v>
      </c>
      <c r="AC26" s="120" t="s">
        <v>134</v>
      </c>
    </row>
    <row r="27" spans="1:29" hidden="1" outlineLevel="2" x14ac:dyDescent="0.35">
      <c r="A27" s="122" t="s">
        <v>218</v>
      </c>
      <c r="B27" s="131" t="s">
        <v>215</v>
      </c>
      <c r="C27" s="34">
        <f>+Summary!$K$8</f>
        <v>12</v>
      </c>
      <c r="L27" s="33">
        <f t="shared" si="1"/>
        <v>5.4268278099999909</v>
      </c>
      <c r="M27" s="33">
        <f t="shared" si="1"/>
        <v>0</v>
      </c>
      <c r="N27" s="33">
        <f t="shared" si="1"/>
        <v>0</v>
      </c>
      <c r="O27" s="33">
        <f t="shared" si="1"/>
        <v>0</v>
      </c>
      <c r="P27" s="33">
        <f t="shared" si="1"/>
        <v>0</v>
      </c>
      <c r="Q27" s="33">
        <f t="shared" si="1"/>
        <v>0</v>
      </c>
      <c r="R27" s="33">
        <f t="shared" si="1"/>
        <v>0</v>
      </c>
      <c r="S27" s="33">
        <f t="shared" si="1"/>
        <v>0</v>
      </c>
      <c r="T27" s="33">
        <f t="shared" si="1"/>
        <v>0</v>
      </c>
      <c r="U27" s="33">
        <f t="shared" si="1"/>
        <v>0</v>
      </c>
      <c r="V27" s="33">
        <f t="shared" si="1"/>
        <v>0</v>
      </c>
      <c r="W27" s="33">
        <f t="shared" si="1"/>
        <v>0</v>
      </c>
      <c r="X27" s="33">
        <f t="shared" si="1"/>
        <v>0</v>
      </c>
      <c r="Y27" s="33">
        <f t="shared" si="1"/>
        <v>0</v>
      </c>
      <c r="Z27" s="33">
        <f t="shared" si="1"/>
        <v>0</v>
      </c>
      <c r="AA27" s="33">
        <f t="shared" si="1"/>
        <v>0</v>
      </c>
      <c r="AC27" s="120" t="s">
        <v>134</v>
      </c>
    </row>
    <row r="28" spans="1:29" hidden="1" outlineLevel="2" x14ac:dyDescent="0.35">
      <c r="A28" s="122" t="s">
        <v>220</v>
      </c>
      <c r="B28" s="131" t="s">
        <v>216</v>
      </c>
      <c r="C28" s="34">
        <f>+Summary!$K$8</f>
        <v>12</v>
      </c>
      <c r="L28" s="33">
        <f t="shared" si="1"/>
        <v>0</v>
      </c>
      <c r="M28" s="33">
        <f t="shared" si="1"/>
        <v>0</v>
      </c>
      <c r="N28" s="33">
        <f t="shared" si="1"/>
        <v>0</v>
      </c>
      <c r="O28" s="33">
        <f t="shared" si="1"/>
        <v>0</v>
      </c>
      <c r="P28" s="33">
        <f t="shared" si="1"/>
        <v>0</v>
      </c>
      <c r="Q28" s="33">
        <f t="shared" si="1"/>
        <v>0</v>
      </c>
      <c r="R28" s="33">
        <f t="shared" si="1"/>
        <v>0</v>
      </c>
      <c r="S28" s="33">
        <f t="shared" si="1"/>
        <v>0</v>
      </c>
      <c r="T28" s="33">
        <f t="shared" si="1"/>
        <v>0</v>
      </c>
      <c r="U28" s="33">
        <f t="shared" si="1"/>
        <v>0</v>
      </c>
      <c r="V28" s="33">
        <f t="shared" si="1"/>
        <v>0</v>
      </c>
      <c r="W28" s="33">
        <f t="shared" si="1"/>
        <v>0</v>
      </c>
      <c r="X28" s="33">
        <f t="shared" si="1"/>
        <v>0</v>
      </c>
      <c r="Y28" s="33">
        <f t="shared" si="1"/>
        <v>0</v>
      </c>
      <c r="Z28" s="33">
        <f t="shared" si="1"/>
        <v>0</v>
      </c>
      <c r="AA28" s="33">
        <f t="shared" si="1"/>
        <v>0</v>
      </c>
      <c r="AC28" s="120" t="s">
        <v>134</v>
      </c>
    </row>
    <row r="29" spans="1:29" hidden="1" outlineLevel="2" x14ac:dyDescent="0.35">
      <c r="A29" s="122" t="s">
        <v>220</v>
      </c>
      <c r="B29" s="131" t="s">
        <v>217</v>
      </c>
      <c r="C29" s="34">
        <f>+Summary!$K$8</f>
        <v>12</v>
      </c>
      <c r="L29" s="33">
        <f t="shared" si="1"/>
        <v>0</v>
      </c>
      <c r="M29" s="33">
        <f t="shared" si="1"/>
        <v>0</v>
      </c>
      <c r="N29" s="33">
        <f t="shared" si="1"/>
        <v>0</v>
      </c>
      <c r="O29" s="33">
        <f t="shared" si="1"/>
        <v>0</v>
      </c>
      <c r="P29" s="33">
        <f t="shared" si="1"/>
        <v>0</v>
      </c>
      <c r="Q29" s="33">
        <f t="shared" si="1"/>
        <v>0</v>
      </c>
      <c r="R29" s="33">
        <f t="shared" si="1"/>
        <v>0</v>
      </c>
      <c r="S29" s="33">
        <f t="shared" si="1"/>
        <v>0</v>
      </c>
      <c r="T29" s="33">
        <f t="shared" si="1"/>
        <v>0</v>
      </c>
      <c r="U29" s="33">
        <f t="shared" si="1"/>
        <v>0</v>
      </c>
      <c r="V29" s="33">
        <f t="shared" si="1"/>
        <v>0</v>
      </c>
      <c r="W29" s="33">
        <f t="shared" si="1"/>
        <v>0</v>
      </c>
      <c r="X29" s="33">
        <f t="shared" si="1"/>
        <v>0</v>
      </c>
      <c r="Y29" s="33">
        <f t="shared" si="1"/>
        <v>0</v>
      </c>
      <c r="Z29" s="33">
        <f t="shared" si="1"/>
        <v>0</v>
      </c>
      <c r="AA29" s="33">
        <f t="shared" si="1"/>
        <v>0</v>
      </c>
      <c r="AC29" s="120" t="s">
        <v>134</v>
      </c>
    </row>
    <row r="30" spans="1:29" hidden="1" outlineLevel="2" x14ac:dyDescent="0.35">
      <c r="A30" s="21"/>
      <c r="K30" s="154" t="s">
        <v>51</v>
      </c>
      <c r="L30" s="169">
        <f>+SUM(L24:L29)-SUMIF($C$31:$C$630,$C$24,L31:L630)</f>
        <v>0</v>
      </c>
      <c r="M30" s="169">
        <f>+SUM(M24:M29)-SUMIF($C$31:$C$630,$C$24,M31:M630)</f>
        <v>0</v>
      </c>
      <c r="N30" s="169">
        <f t="shared" ref="N30:AA30" si="2">+SUM(N24:N29)-SUMIF($C$31:$C$630,$C$24,N31:N630)</f>
        <v>0</v>
      </c>
      <c r="O30" s="169">
        <f t="shared" si="2"/>
        <v>0</v>
      </c>
      <c r="P30" s="169">
        <f t="shared" si="2"/>
        <v>0</v>
      </c>
      <c r="Q30" s="169">
        <f t="shared" si="2"/>
        <v>0</v>
      </c>
      <c r="R30" s="169">
        <f t="shared" si="2"/>
        <v>0</v>
      </c>
      <c r="S30" s="169">
        <f t="shared" si="2"/>
        <v>0</v>
      </c>
      <c r="T30" s="169">
        <f t="shared" si="2"/>
        <v>0</v>
      </c>
      <c r="U30" s="169">
        <f t="shared" si="2"/>
        <v>0</v>
      </c>
      <c r="V30" s="169">
        <f t="shared" si="2"/>
        <v>0</v>
      </c>
      <c r="W30" s="169">
        <f t="shared" si="2"/>
        <v>0</v>
      </c>
      <c r="X30" s="169">
        <f t="shared" si="2"/>
        <v>0</v>
      </c>
      <c r="Y30" s="169">
        <f t="shared" si="2"/>
        <v>0</v>
      </c>
      <c r="Z30" s="169">
        <f t="shared" si="2"/>
        <v>0</v>
      </c>
      <c r="AA30" s="169">
        <f t="shared" si="2"/>
        <v>0</v>
      </c>
    </row>
    <row r="31" spans="1:29" s="7" customFormat="1" hidden="1" outlineLevel="2" x14ac:dyDescent="0.35">
      <c r="B31" s="52" t="str">
        <f>+$B$24</f>
        <v>Opening RAB value (V)</v>
      </c>
      <c r="C31" s="29">
        <v>1</v>
      </c>
      <c r="D31" s="50" t="s">
        <v>18</v>
      </c>
      <c r="E31" s="29"/>
      <c r="F31" s="29"/>
      <c r="G31" s="29"/>
      <c r="H31" s="29"/>
      <c r="I31" s="29"/>
      <c r="J31" s="29"/>
      <c r="K31" s="29"/>
      <c r="L31" s="139">
        <f>'[2]NBV Summary'!$E$66/1000000</f>
        <v>57.074162360000017</v>
      </c>
      <c r="M31" s="30">
        <v>0</v>
      </c>
      <c r="N31" s="30">
        <v>0</v>
      </c>
      <c r="O31" s="30">
        <v>0</v>
      </c>
      <c r="P31" s="30">
        <v>0</v>
      </c>
      <c r="Q31" s="30">
        <v>0</v>
      </c>
      <c r="R31" s="30">
        <v>0</v>
      </c>
      <c r="S31" s="30">
        <v>0</v>
      </c>
      <c r="T31" s="30">
        <v>0</v>
      </c>
      <c r="U31" s="30">
        <v>0</v>
      </c>
      <c r="V31" s="30">
        <v>0</v>
      </c>
      <c r="W31" s="30">
        <v>0</v>
      </c>
      <c r="X31" s="30">
        <v>0</v>
      </c>
      <c r="Y31" s="30">
        <v>0</v>
      </c>
      <c r="Z31" s="30">
        <v>0</v>
      </c>
      <c r="AA31" s="30">
        <v>0</v>
      </c>
    </row>
    <row r="32" spans="1:29" hidden="1" outlineLevel="2" x14ac:dyDescent="0.35">
      <c r="B32" s="52" t="str">
        <f>+$B$25</f>
        <v>Accounting Depreciation (Da)</v>
      </c>
      <c r="C32" s="29">
        <v>1</v>
      </c>
      <c r="D32" s="50" t="s">
        <v>18</v>
      </c>
      <c r="E32" s="29"/>
      <c r="F32" s="29"/>
      <c r="G32" s="29"/>
      <c r="H32" s="29"/>
      <c r="I32" s="29"/>
      <c r="J32" s="29"/>
      <c r="K32" s="29"/>
      <c r="L32" s="179">
        <f>+('[2]NBV Summary'!$L$66-'[2]NBV Summary'!$G$66+'[2]NBV Summary'!$K$66)/1000000</f>
        <v>1.744719830000002</v>
      </c>
      <c r="M32" s="30">
        <v>0</v>
      </c>
      <c r="N32" s="30">
        <v>0</v>
      </c>
      <c r="O32" s="30">
        <v>0</v>
      </c>
      <c r="P32" s="30">
        <v>0</v>
      </c>
      <c r="Q32" s="30">
        <v>0</v>
      </c>
      <c r="R32" s="30">
        <v>0</v>
      </c>
      <c r="S32" s="30">
        <v>0</v>
      </c>
      <c r="T32" s="30">
        <v>0</v>
      </c>
      <c r="U32" s="30">
        <v>0</v>
      </c>
      <c r="V32" s="30">
        <v>0</v>
      </c>
      <c r="W32" s="30">
        <v>0</v>
      </c>
      <c r="X32" s="30">
        <v>0</v>
      </c>
      <c r="Y32" s="30">
        <v>0</v>
      </c>
      <c r="Z32" s="30">
        <v>0</v>
      </c>
      <c r="AA32" s="30">
        <v>0</v>
      </c>
    </row>
    <row r="33" spans="2:27" hidden="1" outlineLevel="2" x14ac:dyDescent="0.35">
      <c r="B33" s="52" t="str">
        <f>+$B$26</f>
        <v>Tax Depreciation (TD)</v>
      </c>
      <c r="C33" s="29">
        <v>1</v>
      </c>
      <c r="D33" s="50" t="s">
        <v>18</v>
      </c>
      <c r="E33" s="29"/>
      <c r="F33" s="29"/>
      <c r="G33" s="29"/>
      <c r="H33" s="29"/>
      <c r="I33" s="29"/>
      <c r="J33" s="29"/>
      <c r="K33" s="29"/>
      <c r="L33" s="139">
        <f>+('[2]NBV Summary'!$U$66-'[2]NBV Summary'!$P$66+'[2]NBV Summary'!$T$66)/1000000</f>
        <v>7.3774700499999941</v>
      </c>
      <c r="M33" s="30">
        <v>0</v>
      </c>
      <c r="N33" s="30">
        <v>0</v>
      </c>
      <c r="O33" s="30">
        <v>0</v>
      </c>
      <c r="P33" s="30">
        <v>0</v>
      </c>
      <c r="Q33" s="30">
        <v>0</v>
      </c>
      <c r="R33" s="30">
        <v>0</v>
      </c>
      <c r="S33" s="30">
        <v>0</v>
      </c>
      <c r="T33" s="30">
        <v>0</v>
      </c>
      <c r="U33" s="30">
        <v>0</v>
      </c>
      <c r="V33" s="30">
        <v>0</v>
      </c>
      <c r="W33" s="30">
        <v>0</v>
      </c>
      <c r="X33" s="30">
        <v>0</v>
      </c>
      <c r="Y33" s="30">
        <v>0</v>
      </c>
      <c r="Z33" s="30">
        <v>0</v>
      </c>
      <c r="AA33" s="30">
        <v>0</v>
      </c>
    </row>
    <row r="34" spans="2:27" hidden="1" outlineLevel="2" x14ac:dyDescent="0.35">
      <c r="B34" s="52" t="str">
        <f>+$B$27</f>
        <v>Value of commissioned assets (V)</v>
      </c>
      <c r="C34" s="29">
        <v>1</v>
      </c>
      <c r="D34" s="50" t="s">
        <v>18</v>
      </c>
      <c r="E34" s="29"/>
      <c r="F34" s="29"/>
      <c r="G34" s="29"/>
      <c r="H34" s="29"/>
      <c r="I34" s="29"/>
      <c r="J34" s="29"/>
      <c r="K34" s="29"/>
      <c r="L34" s="179">
        <f>'[2]Cost Summary'!$L$66/1000000</f>
        <v>28.358330259999992</v>
      </c>
      <c r="M34" s="30">
        <v>0</v>
      </c>
      <c r="N34" s="30">
        <v>0</v>
      </c>
      <c r="O34" s="30">
        <v>0</v>
      </c>
      <c r="P34" s="30">
        <v>0</v>
      </c>
      <c r="Q34" s="30">
        <v>0</v>
      </c>
      <c r="R34" s="30">
        <v>0</v>
      </c>
      <c r="S34" s="30">
        <v>0</v>
      </c>
      <c r="T34" s="30">
        <v>0</v>
      </c>
      <c r="U34" s="30">
        <v>0</v>
      </c>
      <c r="V34" s="30">
        <v>0</v>
      </c>
      <c r="W34" s="30">
        <v>0</v>
      </c>
      <c r="X34" s="30">
        <v>0</v>
      </c>
      <c r="Y34" s="30">
        <v>0</v>
      </c>
      <c r="Z34" s="30">
        <v>0</v>
      </c>
      <c r="AA34" s="30">
        <v>0</v>
      </c>
    </row>
    <row r="35" spans="2:27" hidden="1" outlineLevel="2" x14ac:dyDescent="0.35">
      <c r="B35" s="52" t="str">
        <f>+$B$28</f>
        <v>Transmission alternatives costs and MCP opex (TA + MCP)</v>
      </c>
      <c r="C35" s="29">
        <v>1</v>
      </c>
      <c r="D35" s="50" t="s">
        <v>18</v>
      </c>
      <c r="E35" s="29"/>
      <c r="F35" s="29"/>
      <c r="G35" s="29"/>
      <c r="H35" s="29"/>
      <c r="I35" s="29"/>
      <c r="J35" s="29"/>
      <c r="K35" s="29"/>
      <c r="L35" s="30">
        <v>0</v>
      </c>
      <c r="M35" s="30">
        <v>0</v>
      </c>
      <c r="N35" s="30">
        <v>0</v>
      </c>
      <c r="O35" s="30">
        <v>0</v>
      </c>
      <c r="P35" s="30">
        <v>0</v>
      </c>
      <c r="Q35" s="30">
        <v>0</v>
      </c>
      <c r="R35" s="30">
        <v>0</v>
      </c>
      <c r="S35" s="30">
        <v>0</v>
      </c>
      <c r="T35" s="30">
        <v>0</v>
      </c>
      <c r="U35" s="30">
        <v>0</v>
      </c>
      <c r="V35" s="30">
        <v>0</v>
      </c>
      <c r="W35" s="30">
        <v>0</v>
      </c>
      <c r="X35" s="30">
        <v>0</v>
      </c>
      <c r="Y35" s="30">
        <v>0</v>
      </c>
      <c r="Z35" s="30">
        <v>0</v>
      </c>
      <c r="AA35" s="30">
        <v>0</v>
      </c>
    </row>
    <row r="36" spans="2:27" hidden="1" outlineLevel="2" x14ac:dyDescent="0.35">
      <c r="B36" s="52" t="str">
        <f>+$B$29</f>
        <v>HVDC insurance and reserves costs (HVDC)</v>
      </c>
      <c r="C36" s="29">
        <v>1</v>
      </c>
      <c r="D36" s="50" t="s">
        <v>18</v>
      </c>
      <c r="E36" s="29"/>
      <c r="F36" s="29"/>
      <c r="G36" s="29"/>
      <c r="H36" s="29"/>
      <c r="I36" s="29"/>
      <c r="J36" s="29"/>
      <c r="K36" s="29"/>
      <c r="L36" s="30">
        <v>0</v>
      </c>
      <c r="M36" s="30">
        <v>0</v>
      </c>
      <c r="N36" s="30">
        <v>0</v>
      </c>
      <c r="O36" s="30">
        <v>0</v>
      </c>
      <c r="P36" s="30">
        <v>0</v>
      </c>
      <c r="Q36" s="30">
        <v>0</v>
      </c>
      <c r="R36" s="30">
        <v>0</v>
      </c>
      <c r="S36" s="30">
        <v>0</v>
      </c>
      <c r="T36" s="30">
        <v>0</v>
      </c>
      <c r="U36" s="30">
        <v>0</v>
      </c>
      <c r="V36" s="30">
        <v>0</v>
      </c>
      <c r="W36" s="30">
        <v>0</v>
      </c>
      <c r="X36" s="30">
        <v>0</v>
      </c>
      <c r="Y36" s="30">
        <v>0</v>
      </c>
      <c r="Z36" s="30">
        <v>0</v>
      </c>
      <c r="AA36" s="30">
        <v>0</v>
      </c>
    </row>
    <row r="37" spans="2:27" s="7" customFormat="1" hidden="1" outlineLevel="2" x14ac:dyDescent="0.35">
      <c r="B37" s="53" t="str">
        <f t="shared" ref="B37" si="3">+$B$24</f>
        <v>Opening RAB value (V)</v>
      </c>
      <c r="C37" s="31">
        <f>+C31+1</f>
        <v>2</v>
      </c>
      <c r="D37" s="51" t="s">
        <v>52</v>
      </c>
      <c r="E37" s="31"/>
      <c r="F37" s="31"/>
      <c r="G37" s="31"/>
      <c r="H37" s="31"/>
      <c r="I37" s="31"/>
      <c r="J37" s="31"/>
      <c r="K37" s="31"/>
      <c r="L37" s="141">
        <f>+('[2]NBV Summary'!$E$159+0.5*'[2]NBV Summary'!$E$160)/1000000</f>
        <v>572.94690983899807</v>
      </c>
      <c r="M37" s="32">
        <v>0</v>
      </c>
      <c r="N37" s="32">
        <v>0</v>
      </c>
      <c r="O37" s="32">
        <v>0</v>
      </c>
      <c r="P37" s="32">
        <v>0</v>
      </c>
      <c r="Q37" s="32">
        <v>0</v>
      </c>
      <c r="R37" s="32">
        <v>0</v>
      </c>
      <c r="S37" s="32">
        <v>0</v>
      </c>
      <c r="T37" s="32">
        <v>0</v>
      </c>
      <c r="U37" s="32">
        <v>0</v>
      </c>
      <c r="V37" s="32">
        <v>0</v>
      </c>
      <c r="W37" s="32">
        <v>0</v>
      </c>
      <c r="X37" s="32">
        <v>0</v>
      </c>
      <c r="Y37" s="32">
        <v>0</v>
      </c>
      <c r="Z37" s="32">
        <v>0</v>
      </c>
      <c r="AA37" s="32">
        <v>0</v>
      </c>
    </row>
    <row r="38" spans="2:27" hidden="1" outlineLevel="2" x14ac:dyDescent="0.35">
      <c r="B38" s="53" t="str">
        <f t="shared" ref="B38" si="4">+$B$25</f>
        <v>Accounting Depreciation (Da)</v>
      </c>
      <c r="C38" s="31">
        <f t="shared" ref="C38:C101" si="5">+C32+1</f>
        <v>2</v>
      </c>
      <c r="D38" s="51" t="s">
        <v>52</v>
      </c>
      <c r="E38" s="31"/>
      <c r="F38" s="31"/>
      <c r="G38" s="31"/>
      <c r="H38" s="31"/>
      <c r="I38" s="31"/>
      <c r="J38" s="31"/>
      <c r="K38" s="31"/>
      <c r="L38" s="141">
        <f>+('[2]NBV Summary'!$L$159+'[2]NBV Summary'!$L$160*0.5-'[2]NBV Summary'!$G$159-'[2]NBV Summary'!$G$160*0.5)/1000000</f>
        <v>39.1504732</v>
      </c>
      <c r="M38" s="32">
        <v>0</v>
      </c>
      <c r="N38" s="32">
        <v>0</v>
      </c>
      <c r="O38" s="32">
        <v>0</v>
      </c>
      <c r="P38" s="32">
        <v>0</v>
      </c>
      <c r="Q38" s="32">
        <v>0</v>
      </c>
      <c r="R38" s="32">
        <v>0</v>
      </c>
      <c r="S38" s="32">
        <v>0</v>
      </c>
      <c r="T38" s="32">
        <v>0</v>
      </c>
      <c r="U38" s="32">
        <v>0</v>
      </c>
      <c r="V38" s="32">
        <v>0</v>
      </c>
      <c r="W38" s="32">
        <v>0</v>
      </c>
      <c r="X38" s="32">
        <v>0</v>
      </c>
      <c r="Y38" s="32">
        <v>0</v>
      </c>
      <c r="Z38" s="32">
        <v>0</v>
      </c>
      <c r="AA38" s="32">
        <v>0</v>
      </c>
    </row>
    <row r="39" spans="2:27" hidden="1" outlineLevel="2" x14ac:dyDescent="0.35">
      <c r="B39" s="53" t="str">
        <f t="shared" ref="B39" si="6">+$B$26</f>
        <v>Tax Depreciation (TD)</v>
      </c>
      <c r="C39" s="31">
        <f t="shared" si="5"/>
        <v>2</v>
      </c>
      <c r="D39" s="51" t="s">
        <v>52</v>
      </c>
      <c r="E39" s="31"/>
      <c r="F39" s="31"/>
      <c r="G39" s="31"/>
      <c r="H39" s="31"/>
      <c r="I39" s="31"/>
      <c r="J39" s="31"/>
      <c r="K39" s="31"/>
      <c r="L39" s="141">
        <f>+('[2]NBV Summary'!$U$159+'[2]NBV Summary'!$U$160*0.5-'[2]NBV Summary'!$P$159-'[2]NBV Summary'!$P$160*0.5)/1000000</f>
        <v>37.157343834999892</v>
      </c>
      <c r="M39" s="32">
        <v>0</v>
      </c>
      <c r="N39" s="32">
        <v>0</v>
      </c>
      <c r="O39" s="32">
        <v>0</v>
      </c>
      <c r="P39" s="32">
        <v>0</v>
      </c>
      <c r="Q39" s="32">
        <v>0</v>
      </c>
      <c r="R39" s="32">
        <v>0</v>
      </c>
      <c r="S39" s="32">
        <v>0</v>
      </c>
      <c r="T39" s="32">
        <v>0</v>
      </c>
      <c r="U39" s="32">
        <v>0</v>
      </c>
      <c r="V39" s="32">
        <v>0</v>
      </c>
      <c r="W39" s="32">
        <v>0</v>
      </c>
      <c r="X39" s="32">
        <v>0</v>
      </c>
      <c r="Y39" s="32">
        <v>0</v>
      </c>
      <c r="Z39" s="32">
        <v>0</v>
      </c>
      <c r="AA39" s="32">
        <v>0</v>
      </c>
    </row>
    <row r="40" spans="2:27" hidden="1" outlineLevel="2" x14ac:dyDescent="0.35">
      <c r="B40" s="53" t="str">
        <f t="shared" ref="B40" si="7">+$B$27</f>
        <v>Value of commissioned assets (V)</v>
      </c>
      <c r="C40" s="31">
        <f t="shared" si="5"/>
        <v>2</v>
      </c>
      <c r="D40" s="51" t="s">
        <v>52</v>
      </c>
      <c r="E40" s="31"/>
      <c r="F40" s="31"/>
      <c r="G40" s="31"/>
      <c r="H40" s="31"/>
      <c r="I40" s="31"/>
      <c r="J40" s="31"/>
      <c r="K40" s="31"/>
      <c r="L40" s="141">
        <v>0</v>
      </c>
      <c r="M40" s="32">
        <v>0</v>
      </c>
      <c r="N40" s="32">
        <v>0</v>
      </c>
      <c r="O40" s="32">
        <v>0</v>
      </c>
      <c r="P40" s="32">
        <v>0</v>
      </c>
      <c r="Q40" s="32">
        <v>0</v>
      </c>
      <c r="R40" s="32">
        <v>0</v>
      </c>
      <c r="S40" s="32">
        <v>0</v>
      </c>
      <c r="T40" s="32">
        <v>0</v>
      </c>
      <c r="U40" s="32">
        <v>0</v>
      </c>
      <c r="V40" s="32">
        <v>0</v>
      </c>
      <c r="W40" s="32">
        <v>0</v>
      </c>
      <c r="X40" s="32">
        <v>0</v>
      </c>
      <c r="Y40" s="32">
        <v>0</v>
      </c>
      <c r="Z40" s="32">
        <v>0</v>
      </c>
      <c r="AA40" s="32">
        <v>0</v>
      </c>
    </row>
    <row r="41" spans="2:27" hidden="1" outlineLevel="2" x14ac:dyDescent="0.35">
      <c r="B41" s="53" t="str">
        <f t="shared" ref="B41" si="8">+$B$28</f>
        <v>Transmission alternatives costs and MCP opex (TA + MCP)</v>
      </c>
      <c r="C41" s="31">
        <f t="shared" si="5"/>
        <v>2</v>
      </c>
      <c r="D41" s="51" t="s">
        <v>52</v>
      </c>
      <c r="E41" s="31"/>
      <c r="F41" s="31"/>
      <c r="G41" s="31"/>
      <c r="H41" s="31"/>
      <c r="I41" s="31"/>
      <c r="J41" s="31"/>
      <c r="K41" s="31"/>
      <c r="L41" s="141">
        <v>0</v>
      </c>
      <c r="M41" s="32">
        <v>0</v>
      </c>
      <c r="N41" s="32">
        <v>0</v>
      </c>
      <c r="O41" s="32">
        <v>0</v>
      </c>
      <c r="P41" s="32">
        <v>0</v>
      </c>
      <c r="Q41" s="32">
        <v>0</v>
      </c>
      <c r="R41" s="32">
        <v>0</v>
      </c>
      <c r="S41" s="32">
        <v>0</v>
      </c>
      <c r="T41" s="32">
        <v>0</v>
      </c>
      <c r="U41" s="32">
        <v>0</v>
      </c>
      <c r="V41" s="32">
        <v>0</v>
      </c>
      <c r="W41" s="32">
        <v>0</v>
      </c>
      <c r="X41" s="32">
        <v>0</v>
      </c>
      <c r="Y41" s="32">
        <v>0</v>
      </c>
      <c r="Z41" s="32">
        <v>0</v>
      </c>
      <c r="AA41" s="32">
        <v>0</v>
      </c>
    </row>
    <row r="42" spans="2:27" hidden="1" outlineLevel="2" x14ac:dyDescent="0.35">
      <c r="B42" s="53" t="str">
        <f t="shared" ref="B42" si="9">+$B$29</f>
        <v>HVDC insurance and reserves costs (HVDC)</v>
      </c>
      <c r="C42" s="31">
        <f t="shared" si="5"/>
        <v>2</v>
      </c>
      <c r="D42" s="51" t="s">
        <v>52</v>
      </c>
      <c r="E42" s="31"/>
      <c r="F42" s="31"/>
      <c r="G42" s="31"/>
      <c r="H42" s="31"/>
      <c r="I42" s="31"/>
      <c r="J42" s="31"/>
      <c r="K42" s="31"/>
      <c r="L42" s="141">
        <f>+('[3]5 years actual'!$F$8+'[3]5 years actual'!$F$22)/1000000</f>
        <v>9.7687815622000027</v>
      </c>
      <c r="M42" s="32">
        <v>0</v>
      </c>
      <c r="N42" s="32">
        <v>0</v>
      </c>
      <c r="O42" s="32">
        <v>0</v>
      </c>
      <c r="P42" s="32">
        <v>0</v>
      </c>
      <c r="Q42" s="32">
        <v>0</v>
      </c>
      <c r="R42" s="32">
        <v>0</v>
      </c>
      <c r="S42" s="32">
        <v>0</v>
      </c>
      <c r="T42" s="32">
        <v>0</v>
      </c>
      <c r="U42" s="32">
        <v>0</v>
      </c>
      <c r="V42" s="32">
        <v>0</v>
      </c>
      <c r="W42" s="32">
        <v>0</v>
      </c>
      <c r="X42" s="32">
        <v>0</v>
      </c>
      <c r="Y42" s="32">
        <v>0</v>
      </c>
      <c r="Z42" s="32">
        <v>0</v>
      </c>
      <c r="AA42" s="32">
        <v>0</v>
      </c>
    </row>
    <row r="43" spans="2:27" s="7" customFormat="1" hidden="1" outlineLevel="2" x14ac:dyDescent="0.35">
      <c r="B43" s="52" t="str">
        <f t="shared" ref="B43:B103" si="10">+$B$24</f>
        <v>Opening RAB value (V)</v>
      </c>
      <c r="C43" s="29">
        <f t="shared" si="5"/>
        <v>3</v>
      </c>
      <c r="D43" s="50" t="s">
        <v>19</v>
      </c>
      <c r="E43" s="29"/>
      <c r="F43" s="29"/>
      <c r="G43" s="29"/>
      <c r="H43" s="29"/>
      <c r="I43" s="29"/>
      <c r="J43" s="29"/>
      <c r="K43" s="29"/>
      <c r="L43" s="139">
        <f>+'[2]NBV Summary'!$E$76/1000000</f>
        <v>32.957733399999988</v>
      </c>
      <c r="M43" s="30">
        <v>0</v>
      </c>
      <c r="N43" s="30">
        <v>0</v>
      </c>
      <c r="O43" s="30">
        <v>0</v>
      </c>
      <c r="P43" s="30">
        <v>0</v>
      </c>
      <c r="Q43" s="30">
        <v>0</v>
      </c>
      <c r="R43" s="30">
        <v>0</v>
      </c>
      <c r="S43" s="30">
        <v>0</v>
      </c>
      <c r="T43" s="30">
        <v>0</v>
      </c>
      <c r="U43" s="30">
        <v>0</v>
      </c>
      <c r="V43" s="30">
        <v>0</v>
      </c>
      <c r="W43" s="30">
        <v>0</v>
      </c>
      <c r="X43" s="30">
        <v>0</v>
      </c>
      <c r="Y43" s="30">
        <v>0</v>
      </c>
      <c r="Z43" s="30">
        <v>0</v>
      </c>
      <c r="AA43" s="30">
        <v>0</v>
      </c>
    </row>
    <row r="44" spans="2:27" hidden="1" outlineLevel="2" x14ac:dyDescent="0.35">
      <c r="B44" s="52" t="str">
        <f t="shared" ref="B44:B104" si="11">+$B$25</f>
        <v>Accounting Depreciation (Da)</v>
      </c>
      <c r="C44" s="29">
        <f t="shared" si="5"/>
        <v>3</v>
      </c>
      <c r="D44" s="50" t="s">
        <v>19</v>
      </c>
      <c r="E44" s="29"/>
      <c r="F44" s="29"/>
      <c r="G44" s="29"/>
      <c r="H44" s="29"/>
      <c r="I44" s="29"/>
      <c r="J44" s="29"/>
      <c r="K44" s="29"/>
      <c r="L44" s="179">
        <f>+('[2]NBV Summary'!$L$76-'[2]NBV Summary'!$G$76)/1000000</f>
        <v>0.71219588999999994</v>
      </c>
      <c r="M44" s="30">
        <v>0</v>
      </c>
      <c r="N44" s="30">
        <v>0</v>
      </c>
      <c r="O44" s="30">
        <v>0</v>
      </c>
      <c r="P44" s="30">
        <v>0</v>
      </c>
      <c r="Q44" s="30">
        <v>0</v>
      </c>
      <c r="R44" s="30">
        <v>0</v>
      </c>
      <c r="S44" s="30">
        <v>0</v>
      </c>
      <c r="T44" s="30">
        <v>0</v>
      </c>
      <c r="U44" s="30">
        <v>0</v>
      </c>
      <c r="V44" s="30">
        <v>0</v>
      </c>
      <c r="W44" s="30">
        <v>0</v>
      </c>
      <c r="X44" s="30">
        <v>0</v>
      </c>
      <c r="Y44" s="30">
        <v>0</v>
      </c>
      <c r="Z44" s="30">
        <v>0</v>
      </c>
      <c r="AA44" s="30">
        <v>0</v>
      </c>
    </row>
    <row r="45" spans="2:27" hidden="1" outlineLevel="2" x14ac:dyDescent="0.35">
      <c r="B45" s="52" t="str">
        <f t="shared" ref="B45" si="12">+$B$26</f>
        <v>Tax Depreciation (TD)</v>
      </c>
      <c r="C45" s="29">
        <f t="shared" si="5"/>
        <v>3</v>
      </c>
      <c r="D45" s="50" t="s">
        <v>19</v>
      </c>
      <c r="E45" s="29"/>
      <c r="F45" s="29"/>
      <c r="G45" s="29"/>
      <c r="H45" s="29"/>
      <c r="I45" s="29"/>
      <c r="J45" s="29"/>
      <c r="K45" s="29"/>
      <c r="L45" s="139">
        <f>+('[2]NBV Summary'!$U$76-'[2]NBV Summary'!$P$76)/1000000</f>
        <v>2.0139492699999999</v>
      </c>
      <c r="M45" s="30">
        <v>0</v>
      </c>
      <c r="N45" s="30">
        <v>0</v>
      </c>
      <c r="O45" s="30">
        <v>0</v>
      </c>
      <c r="P45" s="30">
        <v>0</v>
      </c>
      <c r="Q45" s="30">
        <v>0</v>
      </c>
      <c r="R45" s="30">
        <v>0</v>
      </c>
      <c r="S45" s="30">
        <v>0</v>
      </c>
      <c r="T45" s="30">
        <v>0</v>
      </c>
      <c r="U45" s="30">
        <v>0</v>
      </c>
      <c r="V45" s="30">
        <v>0</v>
      </c>
      <c r="W45" s="30">
        <v>0</v>
      </c>
      <c r="X45" s="30">
        <v>0</v>
      </c>
      <c r="Y45" s="30">
        <v>0</v>
      </c>
      <c r="Z45" s="30">
        <v>0</v>
      </c>
      <c r="AA45" s="30">
        <v>0</v>
      </c>
    </row>
    <row r="46" spans="2:27" hidden="1" outlineLevel="2" x14ac:dyDescent="0.35">
      <c r="B46" s="52" t="str">
        <f t="shared" ref="B46" si="13">+$B$27</f>
        <v>Value of commissioned assets (V)</v>
      </c>
      <c r="C46" s="29">
        <f t="shared" si="5"/>
        <v>3</v>
      </c>
      <c r="D46" s="50" t="s">
        <v>19</v>
      </c>
      <c r="E46" s="29"/>
      <c r="F46" s="29"/>
      <c r="G46" s="29"/>
      <c r="H46" s="29"/>
      <c r="I46" s="29"/>
      <c r="J46" s="29"/>
      <c r="K46" s="29"/>
      <c r="L46" s="179">
        <v>0</v>
      </c>
      <c r="M46" s="30">
        <v>0</v>
      </c>
      <c r="N46" s="30">
        <v>0</v>
      </c>
      <c r="O46" s="30">
        <v>0</v>
      </c>
      <c r="P46" s="30">
        <v>0</v>
      </c>
      <c r="Q46" s="30">
        <v>0</v>
      </c>
      <c r="R46" s="30">
        <v>0</v>
      </c>
      <c r="S46" s="30">
        <v>0</v>
      </c>
      <c r="T46" s="30">
        <v>0</v>
      </c>
      <c r="U46" s="30">
        <v>0</v>
      </c>
      <c r="V46" s="30">
        <v>0</v>
      </c>
      <c r="W46" s="30">
        <v>0</v>
      </c>
      <c r="X46" s="30">
        <v>0</v>
      </c>
      <c r="Y46" s="30">
        <v>0</v>
      </c>
      <c r="Z46" s="30">
        <v>0</v>
      </c>
      <c r="AA46" s="30">
        <v>0</v>
      </c>
    </row>
    <row r="47" spans="2:27" hidden="1" outlineLevel="2" x14ac:dyDescent="0.35">
      <c r="B47" s="52" t="str">
        <f t="shared" ref="B47" si="14">+$B$28</f>
        <v>Transmission alternatives costs and MCP opex (TA + MCP)</v>
      </c>
      <c r="C47" s="29">
        <f t="shared" si="5"/>
        <v>3</v>
      </c>
      <c r="D47" s="50" t="s">
        <v>19</v>
      </c>
      <c r="E47" s="29"/>
      <c r="F47" s="29"/>
      <c r="G47" s="29"/>
      <c r="H47" s="29"/>
      <c r="I47" s="29"/>
      <c r="J47" s="29"/>
      <c r="K47" s="29"/>
      <c r="L47" s="30">
        <v>0</v>
      </c>
      <c r="M47" s="30">
        <v>0</v>
      </c>
      <c r="N47" s="30">
        <v>0</v>
      </c>
      <c r="O47" s="30">
        <v>0</v>
      </c>
      <c r="P47" s="30">
        <v>0</v>
      </c>
      <c r="Q47" s="30">
        <v>0</v>
      </c>
      <c r="R47" s="30">
        <v>0</v>
      </c>
      <c r="S47" s="30">
        <v>0</v>
      </c>
      <c r="T47" s="30">
        <v>0</v>
      </c>
      <c r="U47" s="30">
        <v>0</v>
      </c>
      <c r="V47" s="30">
        <v>0</v>
      </c>
      <c r="W47" s="30">
        <v>0</v>
      </c>
      <c r="X47" s="30">
        <v>0</v>
      </c>
      <c r="Y47" s="30">
        <v>0</v>
      </c>
      <c r="Z47" s="30">
        <v>0</v>
      </c>
      <c r="AA47" s="30">
        <v>0</v>
      </c>
    </row>
    <row r="48" spans="2:27" hidden="1" outlineLevel="2" x14ac:dyDescent="0.35">
      <c r="B48" s="52" t="str">
        <f t="shared" ref="B48" si="15">+$B$29</f>
        <v>HVDC insurance and reserves costs (HVDC)</v>
      </c>
      <c r="C48" s="29">
        <f t="shared" si="5"/>
        <v>3</v>
      </c>
      <c r="D48" s="50" t="s">
        <v>19</v>
      </c>
      <c r="E48" s="29"/>
      <c r="F48" s="29"/>
      <c r="G48" s="29"/>
      <c r="H48" s="29"/>
      <c r="I48" s="29"/>
      <c r="J48" s="29"/>
      <c r="K48" s="29"/>
      <c r="L48" s="30">
        <v>0</v>
      </c>
      <c r="M48" s="30">
        <v>0</v>
      </c>
      <c r="N48" s="30">
        <v>0</v>
      </c>
      <c r="O48" s="30">
        <v>0</v>
      </c>
      <c r="P48" s="30">
        <v>0</v>
      </c>
      <c r="Q48" s="30">
        <v>0</v>
      </c>
      <c r="R48" s="30">
        <v>0</v>
      </c>
      <c r="S48" s="30">
        <v>0</v>
      </c>
      <c r="T48" s="30">
        <v>0</v>
      </c>
      <c r="U48" s="30">
        <v>0</v>
      </c>
      <c r="V48" s="30">
        <v>0</v>
      </c>
      <c r="W48" s="30">
        <v>0</v>
      </c>
      <c r="X48" s="30">
        <v>0</v>
      </c>
      <c r="Y48" s="30">
        <v>0</v>
      </c>
      <c r="Z48" s="30">
        <v>0</v>
      </c>
      <c r="AA48" s="30">
        <v>0</v>
      </c>
    </row>
    <row r="49" spans="2:27" s="7" customFormat="1" hidden="1" outlineLevel="2" x14ac:dyDescent="0.35">
      <c r="B49" s="53" t="str">
        <f t="shared" si="10"/>
        <v>Opening RAB value (V)</v>
      </c>
      <c r="C49" s="31">
        <f t="shared" si="5"/>
        <v>4</v>
      </c>
      <c r="D49" s="51" t="s">
        <v>20</v>
      </c>
      <c r="E49" s="31"/>
      <c r="F49" s="31"/>
      <c r="G49" s="31"/>
      <c r="H49" s="31"/>
      <c r="I49" s="31"/>
      <c r="J49" s="31"/>
      <c r="K49" s="31"/>
      <c r="L49" s="141">
        <f>+'[2]NBV Summary'!$E$57/1000000</f>
        <v>38.379273539999879</v>
      </c>
      <c r="M49" s="32">
        <v>0</v>
      </c>
      <c r="N49" s="32">
        <v>0</v>
      </c>
      <c r="O49" s="32">
        <v>0</v>
      </c>
      <c r="P49" s="32">
        <v>0</v>
      </c>
      <c r="Q49" s="32">
        <v>0</v>
      </c>
      <c r="R49" s="32">
        <v>0</v>
      </c>
      <c r="S49" s="32">
        <v>0</v>
      </c>
      <c r="T49" s="32">
        <v>0</v>
      </c>
      <c r="U49" s="32">
        <v>0</v>
      </c>
      <c r="V49" s="32">
        <v>0</v>
      </c>
      <c r="W49" s="32">
        <v>0</v>
      </c>
      <c r="X49" s="32">
        <v>0</v>
      </c>
      <c r="Y49" s="32">
        <v>0</v>
      </c>
      <c r="Z49" s="32">
        <v>0</v>
      </c>
      <c r="AA49" s="32">
        <v>0</v>
      </c>
    </row>
    <row r="50" spans="2:27" hidden="1" outlineLevel="2" x14ac:dyDescent="0.35">
      <c r="B50" s="53" t="str">
        <f t="shared" si="11"/>
        <v>Accounting Depreciation (Da)</v>
      </c>
      <c r="C50" s="31">
        <f t="shared" si="5"/>
        <v>4</v>
      </c>
      <c r="D50" s="51" t="s">
        <v>20</v>
      </c>
      <c r="E50" s="31"/>
      <c r="F50" s="31"/>
      <c r="G50" s="31"/>
      <c r="H50" s="31"/>
      <c r="I50" s="31"/>
      <c r="J50" s="31"/>
      <c r="K50" s="31"/>
      <c r="L50" s="141">
        <f>+('[2]NBV Summary'!$L$57-'[2]NBV Summary'!$G$57)/1000000</f>
        <v>0.63322848000000131</v>
      </c>
      <c r="M50" s="32">
        <v>0</v>
      </c>
      <c r="N50" s="32">
        <v>0</v>
      </c>
      <c r="O50" s="32">
        <v>0</v>
      </c>
      <c r="P50" s="32">
        <v>0</v>
      </c>
      <c r="Q50" s="32">
        <v>0</v>
      </c>
      <c r="R50" s="32">
        <v>0</v>
      </c>
      <c r="S50" s="32">
        <v>0</v>
      </c>
      <c r="T50" s="32">
        <v>0</v>
      </c>
      <c r="U50" s="32">
        <v>0</v>
      </c>
      <c r="V50" s="32">
        <v>0</v>
      </c>
      <c r="W50" s="32">
        <v>0</v>
      </c>
      <c r="X50" s="32">
        <v>0</v>
      </c>
      <c r="Y50" s="32">
        <v>0</v>
      </c>
      <c r="Z50" s="32">
        <v>0</v>
      </c>
      <c r="AA50" s="32">
        <v>0</v>
      </c>
    </row>
    <row r="51" spans="2:27" hidden="1" outlineLevel="2" x14ac:dyDescent="0.35">
      <c r="B51" s="53" t="str">
        <f t="shared" ref="B51:B111" si="16">+$B$26</f>
        <v>Tax Depreciation (TD)</v>
      </c>
      <c r="C51" s="31">
        <f t="shared" si="5"/>
        <v>4</v>
      </c>
      <c r="D51" s="51" t="s">
        <v>20</v>
      </c>
      <c r="E51" s="31"/>
      <c r="F51" s="31"/>
      <c r="G51" s="31"/>
      <c r="H51" s="31"/>
      <c r="I51" s="31"/>
      <c r="J51" s="31"/>
      <c r="K51" s="31"/>
      <c r="L51" s="141">
        <f>+('[2]NBV Summary'!$U$57-'[2]NBV Summary'!$P$57)/1000000</f>
        <v>2.3397455199999921</v>
      </c>
      <c r="M51" s="32">
        <v>0</v>
      </c>
      <c r="N51" s="32">
        <v>0</v>
      </c>
      <c r="O51" s="32">
        <v>0</v>
      </c>
      <c r="P51" s="32">
        <v>0</v>
      </c>
      <c r="Q51" s="32">
        <v>0</v>
      </c>
      <c r="R51" s="32">
        <v>0</v>
      </c>
      <c r="S51" s="32">
        <v>0</v>
      </c>
      <c r="T51" s="32">
        <v>0</v>
      </c>
      <c r="U51" s="32">
        <v>0</v>
      </c>
      <c r="V51" s="32">
        <v>0</v>
      </c>
      <c r="W51" s="32">
        <v>0</v>
      </c>
      <c r="X51" s="32">
        <v>0</v>
      </c>
      <c r="Y51" s="32">
        <v>0</v>
      </c>
      <c r="Z51" s="32">
        <v>0</v>
      </c>
      <c r="AA51" s="32">
        <v>0</v>
      </c>
    </row>
    <row r="52" spans="2:27" hidden="1" outlineLevel="2" x14ac:dyDescent="0.35">
      <c r="B52" s="53" t="str">
        <f t="shared" ref="B52:B112" si="17">+$B$27</f>
        <v>Value of commissioned assets (V)</v>
      </c>
      <c r="C52" s="31">
        <f t="shared" si="5"/>
        <v>4</v>
      </c>
      <c r="D52" s="51" t="s">
        <v>20</v>
      </c>
      <c r="E52" s="31"/>
      <c r="F52" s="31"/>
      <c r="G52" s="31"/>
      <c r="H52" s="31"/>
      <c r="I52" s="31"/>
      <c r="J52" s="31"/>
      <c r="K52" s="31"/>
      <c r="L52" s="141">
        <v>0</v>
      </c>
      <c r="M52" s="32">
        <v>0</v>
      </c>
      <c r="N52" s="32">
        <v>0</v>
      </c>
      <c r="O52" s="32">
        <v>0</v>
      </c>
      <c r="P52" s="32">
        <v>0</v>
      </c>
      <c r="Q52" s="32">
        <v>0</v>
      </c>
      <c r="R52" s="32">
        <v>0</v>
      </c>
      <c r="S52" s="32">
        <v>0</v>
      </c>
      <c r="T52" s="32">
        <v>0</v>
      </c>
      <c r="U52" s="32">
        <v>0</v>
      </c>
      <c r="V52" s="32">
        <v>0</v>
      </c>
      <c r="W52" s="32">
        <v>0</v>
      </c>
      <c r="X52" s="32">
        <v>0</v>
      </c>
      <c r="Y52" s="32">
        <v>0</v>
      </c>
      <c r="Z52" s="32">
        <v>0</v>
      </c>
      <c r="AA52" s="32">
        <v>0</v>
      </c>
    </row>
    <row r="53" spans="2:27" hidden="1" outlineLevel="2" x14ac:dyDescent="0.35">
      <c r="B53" s="53" t="str">
        <f t="shared" ref="B53:B113" si="18">+$B$28</f>
        <v>Transmission alternatives costs and MCP opex (TA + MCP)</v>
      </c>
      <c r="C53" s="31">
        <f t="shared" si="5"/>
        <v>4</v>
      </c>
      <c r="D53" s="51" t="s">
        <v>20</v>
      </c>
      <c r="E53" s="31"/>
      <c r="F53" s="31"/>
      <c r="G53" s="31"/>
      <c r="H53" s="31"/>
      <c r="I53" s="31"/>
      <c r="J53" s="31"/>
      <c r="K53" s="31"/>
      <c r="L53" s="141">
        <v>0</v>
      </c>
      <c r="M53" s="32">
        <v>0</v>
      </c>
      <c r="N53" s="32">
        <v>0</v>
      </c>
      <c r="O53" s="32">
        <v>0</v>
      </c>
      <c r="P53" s="32">
        <v>0</v>
      </c>
      <c r="Q53" s="32">
        <v>0</v>
      </c>
      <c r="R53" s="32">
        <v>0</v>
      </c>
      <c r="S53" s="32">
        <v>0</v>
      </c>
      <c r="T53" s="32">
        <v>0</v>
      </c>
      <c r="U53" s="32">
        <v>0</v>
      </c>
      <c r="V53" s="32">
        <v>0</v>
      </c>
      <c r="W53" s="32">
        <v>0</v>
      </c>
      <c r="X53" s="32">
        <v>0</v>
      </c>
      <c r="Y53" s="32">
        <v>0</v>
      </c>
      <c r="Z53" s="32">
        <v>0</v>
      </c>
      <c r="AA53" s="32">
        <v>0</v>
      </c>
    </row>
    <row r="54" spans="2:27" hidden="1" outlineLevel="2" x14ac:dyDescent="0.35">
      <c r="B54" s="53" t="str">
        <f t="shared" ref="B54:B114" si="19">+$B$29</f>
        <v>HVDC insurance and reserves costs (HVDC)</v>
      </c>
      <c r="C54" s="31">
        <f t="shared" si="5"/>
        <v>4</v>
      </c>
      <c r="D54" s="51" t="s">
        <v>20</v>
      </c>
      <c r="E54" s="31"/>
      <c r="F54" s="31"/>
      <c r="G54" s="31"/>
      <c r="H54" s="31"/>
      <c r="I54" s="31"/>
      <c r="J54" s="31"/>
      <c r="K54" s="31"/>
      <c r="L54" s="141">
        <v>0</v>
      </c>
      <c r="M54" s="32">
        <v>0</v>
      </c>
      <c r="N54" s="32">
        <v>0</v>
      </c>
      <c r="O54" s="32">
        <v>0</v>
      </c>
      <c r="P54" s="32">
        <v>0</v>
      </c>
      <c r="Q54" s="32">
        <v>0</v>
      </c>
      <c r="R54" s="32">
        <v>0</v>
      </c>
      <c r="S54" s="32">
        <v>0</v>
      </c>
      <c r="T54" s="32">
        <v>0</v>
      </c>
      <c r="U54" s="32">
        <v>0</v>
      </c>
      <c r="V54" s="32">
        <v>0</v>
      </c>
      <c r="W54" s="32">
        <v>0</v>
      </c>
      <c r="X54" s="32">
        <v>0</v>
      </c>
      <c r="Y54" s="32">
        <v>0</v>
      </c>
      <c r="Z54" s="32">
        <v>0</v>
      </c>
      <c r="AA54" s="32">
        <v>0</v>
      </c>
    </row>
    <row r="55" spans="2:27" s="7" customFormat="1" hidden="1" outlineLevel="2" x14ac:dyDescent="0.35">
      <c r="B55" s="52" t="str">
        <f t="shared" si="10"/>
        <v>Opening RAB value (V)</v>
      </c>
      <c r="C55" s="29">
        <f t="shared" si="5"/>
        <v>5</v>
      </c>
      <c r="D55" s="50" t="s">
        <v>47</v>
      </c>
      <c r="E55" s="29"/>
      <c r="F55" s="29"/>
      <c r="G55" s="29"/>
      <c r="H55" s="29"/>
      <c r="I55" s="29"/>
      <c r="J55" s="29"/>
      <c r="K55" s="29"/>
      <c r="L55" s="139">
        <f>'[2]NBV Summary'!$E$31/1000000</f>
        <v>782.04257508000887</v>
      </c>
      <c r="M55" s="30">
        <v>0</v>
      </c>
      <c r="N55" s="30">
        <v>0</v>
      </c>
      <c r="O55" s="30">
        <v>0</v>
      </c>
      <c r="P55" s="30">
        <v>0</v>
      </c>
      <c r="Q55" s="30">
        <v>0</v>
      </c>
      <c r="R55" s="30">
        <v>0</v>
      </c>
      <c r="S55" s="30">
        <v>0</v>
      </c>
      <c r="T55" s="30">
        <v>0</v>
      </c>
      <c r="U55" s="30">
        <v>0</v>
      </c>
      <c r="V55" s="30">
        <v>0</v>
      </c>
      <c r="W55" s="30">
        <v>0</v>
      </c>
      <c r="X55" s="30">
        <v>0</v>
      </c>
      <c r="Y55" s="30">
        <v>0</v>
      </c>
      <c r="Z55" s="30">
        <v>0</v>
      </c>
      <c r="AA55" s="30">
        <v>0</v>
      </c>
    </row>
    <row r="56" spans="2:27" hidden="1" outlineLevel="2" x14ac:dyDescent="0.35">
      <c r="B56" s="52" t="str">
        <f t="shared" si="11"/>
        <v>Accounting Depreciation (Da)</v>
      </c>
      <c r="C56" s="29">
        <f t="shared" si="5"/>
        <v>5</v>
      </c>
      <c r="D56" s="50" t="s">
        <v>47</v>
      </c>
      <c r="E56" s="29"/>
      <c r="F56" s="29"/>
      <c r="G56" s="29"/>
      <c r="H56" s="29"/>
      <c r="I56" s="29"/>
      <c r="J56" s="29"/>
      <c r="K56" s="29"/>
      <c r="L56" s="179">
        <f>+('[2]NBV Summary'!$L$31-'[2]NBV Summary'!$G$31)/1000000</f>
        <v>13.901644500000112</v>
      </c>
      <c r="M56" s="30">
        <v>0</v>
      </c>
      <c r="N56" s="30">
        <v>0</v>
      </c>
      <c r="O56" s="30">
        <v>0</v>
      </c>
      <c r="P56" s="30">
        <v>0</v>
      </c>
      <c r="Q56" s="30">
        <v>0</v>
      </c>
      <c r="R56" s="30">
        <v>0</v>
      </c>
      <c r="S56" s="30">
        <v>0</v>
      </c>
      <c r="T56" s="30">
        <v>0</v>
      </c>
      <c r="U56" s="30">
        <v>0</v>
      </c>
      <c r="V56" s="30">
        <v>0</v>
      </c>
      <c r="W56" s="30">
        <v>0</v>
      </c>
      <c r="X56" s="30">
        <v>0</v>
      </c>
      <c r="Y56" s="30">
        <v>0</v>
      </c>
      <c r="Z56" s="30">
        <v>0</v>
      </c>
      <c r="AA56" s="30">
        <v>0</v>
      </c>
    </row>
    <row r="57" spans="2:27" hidden="1" outlineLevel="2" x14ac:dyDescent="0.35">
      <c r="B57" s="52" t="str">
        <f t="shared" si="16"/>
        <v>Tax Depreciation (TD)</v>
      </c>
      <c r="C57" s="29">
        <f t="shared" si="5"/>
        <v>5</v>
      </c>
      <c r="D57" s="50" t="s">
        <v>47</v>
      </c>
      <c r="E57" s="29"/>
      <c r="F57" s="29"/>
      <c r="G57" s="29"/>
      <c r="H57" s="29"/>
      <c r="I57" s="29"/>
      <c r="J57" s="29"/>
      <c r="K57" s="29"/>
      <c r="L57" s="139">
        <f>+('[2]NBV Summary'!$U$31-'[2]NBV Summary'!$P$31)/1000000</f>
        <v>28.678996070001766</v>
      </c>
      <c r="M57" s="30">
        <v>0</v>
      </c>
      <c r="N57" s="30">
        <v>0</v>
      </c>
      <c r="O57" s="30">
        <v>0</v>
      </c>
      <c r="P57" s="30">
        <v>0</v>
      </c>
      <c r="Q57" s="30">
        <v>0</v>
      </c>
      <c r="R57" s="30">
        <v>0</v>
      </c>
      <c r="S57" s="30">
        <v>0</v>
      </c>
      <c r="T57" s="30">
        <v>0</v>
      </c>
      <c r="U57" s="30">
        <v>0</v>
      </c>
      <c r="V57" s="30">
        <v>0</v>
      </c>
      <c r="W57" s="30">
        <v>0</v>
      </c>
      <c r="X57" s="30">
        <v>0</v>
      </c>
      <c r="Y57" s="30">
        <v>0</v>
      </c>
      <c r="Z57" s="30">
        <v>0</v>
      </c>
      <c r="AA57" s="30">
        <v>0</v>
      </c>
    </row>
    <row r="58" spans="2:27" hidden="1" outlineLevel="2" x14ac:dyDescent="0.35">
      <c r="B58" s="52" t="str">
        <f t="shared" si="17"/>
        <v>Value of commissioned assets (V)</v>
      </c>
      <c r="C58" s="29">
        <f t="shared" si="5"/>
        <v>5</v>
      </c>
      <c r="D58" s="50" t="s">
        <v>47</v>
      </c>
      <c r="E58" s="29"/>
      <c r="F58" s="29"/>
      <c r="G58" s="29"/>
      <c r="H58" s="29"/>
      <c r="I58" s="29"/>
      <c r="J58" s="29"/>
      <c r="K58" s="29"/>
      <c r="L58" s="179">
        <v>0</v>
      </c>
      <c r="M58" s="30">
        <v>0</v>
      </c>
      <c r="N58" s="30">
        <v>0</v>
      </c>
      <c r="O58" s="30">
        <v>0</v>
      </c>
      <c r="P58" s="30">
        <v>0</v>
      </c>
      <c r="Q58" s="30">
        <v>0</v>
      </c>
      <c r="R58" s="30">
        <v>0</v>
      </c>
      <c r="S58" s="30">
        <v>0</v>
      </c>
      <c r="T58" s="30">
        <v>0</v>
      </c>
      <c r="U58" s="30">
        <v>0</v>
      </c>
      <c r="V58" s="30">
        <v>0</v>
      </c>
      <c r="W58" s="30">
        <v>0</v>
      </c>
      <c r="X58" s="30">
        <v>0</v>
      </c>
      <c r="Y58" s="30">
        <v>0</v>
      </c>
      <c r="Z58" s="30">
        <v>0</v>
      </c>
      <c r="AA58" s="30">
        <v>0</v>
      </c>
    </row>
    <row r="59" spans="2:27" hidden="1" outlineLevel="2" x14ac:dyDescent="0.35">
      <c r="B59" s="52" t="str">
        <f t="shared" si="18"/>
        <v>Transmission alternatives costs and MCP opex (TA + MCP)</v>
      </c>
      <c r="C59" s="29">
        <f t="shared" si="5"/>
        <v>5</v>
      </c>
      <c r="D59" s="50" t="s">
        <v>47</v>
      </c>
      <c r="E59" s="29"/>
      <c r="F59" s="29"/>
      <c r="G59" s="29"/>
      <c r="H59" s="29"/>
      <c r="I59" s="29"/>
      <c r="J59" s="29"/>
      <c r="K59" s="29"/>
      <c r="L59" s="30">
        <v>0</v>
      </c>
      <c r="M59" s="30">
        <v>0</v>
      </c>
      <c r="N59" s="30">
        <v>0</v>
      </c>
      <c r="O59" s="30">
        <v>0</v>
      </c>
      <c r="P59" s="30">
        <v>0</v>
      </c>
      <c r="Q59" s="30">
        <v>0</v>
      </c>
      <c r="R59" s="30">
        <v>0</v>
      </c>
      <c r="S59" s="30">
        <v>0</v>
      </c>
      <c r="T59" s="30">
        <v>0</v>
      </c>
      <c r="U59" s="30">
        <v>0</v>
      </c>
      <c r="V59" s="30">
        <v>0</v>
      </c>
      <c r="W59" s="30">
        <v>0</v>
      </c>
      <c r="X59" s="30">
        <v>0</v>
      </c>
      <c r="Y59" s="30">
        <v>0</v>
      </c>
      <c r="Z59" s="30">
        <v>0</v>
      </c>
      <c r="AA59" s="30">
        <v>0</v>
      </c>
    </row>
    <row r="60" spans="2:27" hidden="1" outlineLevel="2" x14ac:dyDescent="0.35">
      <c r="B60" s="52" t="str">
        <f t="shared" si="19"/>
        <v>HVDC insurance and reserves costs (HVDC)</v>
      </c>
      <c r="C60" s="29">
        <f t="shared" si="5"/>
        <v>5</v>
      </c>
      <c r="D60" s="50" t="s">
        <v>47</v>
      </c>
      <c r="E60" s="29"/>
      <c r="F60" s="29"/>
      <c r="G60" s="29"/>
      <c r="H60" s="29"/>
      <c r="I60" s="29"/>
      <c r="J60" s="29"/>
      <c r="K60" s="29"/>
      <c r="L60" s="30">
        <v>0</v>
      </c>
      <c r="M60" s="30">
        <v>0</v>
      </c>
      <c r="N60" s="30">
        <v>0</v>
      </c>
      <c r="O60" s="30">
        <v>0</v>
      </c>
      <c r="P60" s="30">
        <v>0</v>
      </c>
      <c r="Q60" s="30">
        <v>0</v>
      </c>
      <c r="R60" s="30">
        <v>0</v>
      </c>
      <c r="S60" s="30">
        <v>0</v>
      </c>
      <c r="T60" s="30">
        <v>0</v>
      </c>
      <c r="U60" s="30">
        <v>0</v>
      </c>
      <c r="V60" s="30">
        <v>0</v>
      </c>
      <c r="W60" s="30">
        <v>0</v>
      </c>
      <c r="X60" s="30">
        <v>0</v>
      </c>
      <c r="Y60" s="30">
        <v>0</v>
      </c>
      <c r="Z60" s="30">
        <v>0</v>
      </c>
      <c r="AA60" s="30">
        <v>0</v>
      </c>
    </row>
    <row r="61" spans="2:27" s="7" customFormat="1" hidden="1" outlineLevel="2" x14ac:dyDescent="0.35">
      <c r="B61" s="53" t="str">
        <f t="shared" si="10"/>
        <v>Opening RAB value (V)</v>
      </c>
      <c r="C61" s="31">
        <f t="shared" si="5"/>
        <v>6</v>
      </c>
      <c r="D61" s="51" t="s">
        <v>48</v>
      </c>
      <c r="E61" s="31"/>
      <c r="F61" s="31"/>
      <c r="G61" s="31"/>
      <c r="H61" s="31"/>
      <c r="I61" s="31"/>
      <c r="J61" s="31"/>
      <c r="K61" s="31"/>
      <c r="L61" s="141">
        <f>+'[2]NBV Summary'!$E$49/1000000</f>
        <v>126.42308342999974</v>
      </c>
      <c r="M61" s="32">
        <v>0</v>
      </c>
      <c r="N61" s="32">
        <v>0</v>
      </c>
      <c r="O61" s="32">
        <v>0</v>
      </c>
      <c r="P61" s="32">
        <v>0</v>
      </c>
      <c r="Q61" s="32">
        <v>0</v>
      </c>
      <c r="R61" s="32">
        <v>0</v>
      </c>
      <c r="S61" s="32">
        <v>0</v>
      </c>
      <c r="T61" s="32">
        <v>0</v>
      </c>
      <c r="U61" s="32">
        <v>0</v>
      </c>
      <c r="V61" s="32">
        <v>0</v>
      </c>
      <c r="W61" s="32">
        <v>0</v>
      </c>
      <c r="X61" s="32">
        <v>0</v>
      </c>
      <c r="Y61" s="32">
        <v>0</v>
      </c>
      <c r="Z61" s="32">
        <v>0</v>
      </c>
      <c r="AA61" s="32">
        <v>0</v>
      </c>
    </row>
    <row r="62" spans="2:27" hidden="1" outlineLevel="2" x14ac:dyDescent="0.35">
      <c r="B62" s="53" t="str">
        <f t="shared" si="11"/>
        <v>Accounting Depreciation (Da)</v>
      </c>
      <c r="C62" s="31">
        <f t="shared" si="5"/>
        <v>6</v>
      </c>
      <c r="D62" s="51" t="s">
        <v>48</v>
      </c>
      <c r="E62" s="31"/>
      <c r="F62" s="31"/>
      <c r="G62" s="31"/>
      <c r="H62" s="31"/>
      <c r="I62" s="31"/>
      <c r="J62" s="31"/>
      <c r="K62" s="31"/>
      <c r="L62" s="141">
        <f>+('[2]NBV Summary'!$L$49-'[2]NBV Summary'!$G$49)/1000000</f>
        <v>2.0351647900000316</v>
      </c>
      <c r="M62" s="32">
        <v>0</v>
      </c>
      <c r="N62" s="32">
        <v>0</v>
      </c>
      <c r="O62" s="32">
        <v>0</v>
      </c>
      <c r="P62" s="32">
        <v>0</v>
      </c>
      <c r="Q62" s="32">
        <v>0</v>
      </c>
      <c r="R62" s="32">
        <v>0</v>
      </c>
      <c r="S62" s="32">
        <v>0</v>
      </c>
      <c r="T62" s="32">
        <v>0</v>
      </c>
      <c r="U62" s="32">
        <v>0</v>
      </c>
      <c r="V62" s="32">
        <v>0</v>
      </c>
      <c r="W62" s="32">
        <v>0</v>
      </c>
      <c r="X62" s="32">
        <v>0</v>
      </c>
      <c r="Y62" s="32">
        <v>0</v>
      </c>
      <c r="Z62" s="32">
        <v>0</v>
      </c>
      <c r="AA62" s="32">
        <v>0</v>
      </c>
    </row>
    <row r="63" spans="2:27" hidden="1" outlineLevel="2" x14ac:dyDescent="0.35">
      <c r="B63" s="53" t="str">
        <f t="shared" si="16"/>
        <v>Tax Depreciation (TD)</v>
      </c>
      <c r="C63" s="31">
        <f t="shared" si="5"/>
        <v>6</v>
      </c>
      <c r="D63" s="51" t="s">
        <v>48</v>
      </c>
      <c r="E63" s="31"/>
      <c r="F63" s="31"/>
      <c r="G63" s="31"/>
      <c r="H63" s="31"/>
      <c r="I63" s="31"/>
      <c r="J63" s="31"/>
      <c r="K63" s="31"/>
      <c r="L63" s="141">
        <f>+('[2]NBV Summary'!$U$49-'[2]NBV Summary'!$P$49)/1000000</f>
        <v>6.0372411000000099</v>
      </c>
      <c r="M63" s="32">
        <v>0</v>
      </c>
      <c r="N63" s="32">
        <v>0</v>
      </c>
      <c r="O63" s="32">
        <v>0</v>
      </c>
      <c r="P63" s="32">
        <v>0</v>
      </c>
      <c r="Q63" s="32">
        <v>0</v>
      </c>
      <c r="R63" s="32">
        <v>0</v>
      </c>
      <c r="S63" s="32">
        <v>0</v>
      </c>
      <c r="T63" s="32">
        <v>0</v>
      </c>
      <c r="U63" s="32">
        <v>0</v>
      </c>
      <c r="V63" s="32">
        <v>0</v>
      </c>
      <c r="W63" s="32">
        <v>0</v>
      </c>
      <c r="X63" s="32">
        <v>0</v>
      </c>
      <c r="Y63" s="32">
        <v>0</v>
      </c>
      <c r="Z63" s="32">
        <v>0</v>
      </c>
      <c r="AA63" s="32">
        <v>0</v>
      </c>
    </row>
    <row r="64" spans="2:27" hidden="1" outlineLevel="2" x14ac:dyDescent="0.35">
      <c r="B64" s="53" t="str">
        <f t="shared" si="17"/>
        <v>Value of commissioned assets (V)</v>
      </c>
      <c r="C64" s="31">
        <f t="shared" si="5"/>
        <v>6</v>
      </c>
      <c r="D64" s="51" t="s">
        <v>48</v>
      </c>
      <c r="E64" s="31"/>
      <c r="F64" s="31"/>
      <c r="G64" s="31"/>
      <c r="H64" s="31"/>
      <c r="I64" s="31"/>
      <c r="J64" s="31"/>
      <c r="K64" s="31"/>
      <c r="L64" s="141">
        <v>0</v>
      </c>
      <c r="M64" s="32">
        <v>0</v>
      </c>
      <c r="N64" s="32">
        <v>0</v>
      </c>
      <c r="O64" s="32">
        <v>0</v>
      </c>
      <c r="P64" s="32">
        <v>0</v>
      </c>
      <c r="Q64" s="32">
        <v>0</v>
      </c>
      <c r="R64" s="32">
        <v>0</v>
      </c>
      <c r="S64" s="32">
        <v>0</v>
      </c>
      <c r="T64" s="32">
        <v>0</v>
      </c>
      <c r="U64" s="32">
        <v>0</v>
      </c>
      <c r="V64" s="32">
        <v>0</v>
      </c>
      <c r="W64" s="32">
        <v>0</v>
      </c>
      <c r="X64" s="32">
        <v>0</v>
      </c>
      <c r="Y64" s="32">
        <v>0</v>
      </c>
      <c r="Z64" s="32">
        <v>0</v>
      </c>
      <c r="AA64" s="32">
        <v>0</v>
      </c>
    </row>
    <row r="65" spans="2:27" hidden="1" outlineLevel="2" x14ac:dyDescent="0.35">
      <c r="B65" s="53" t="str">
        <f t="shared" si="18"/>
        <v>Transmission alternatives costs and MCP opex (TA + MCP)</v>
      </c>
      <c r="C65" s="31">
        <f t="shared" si="5"/>
        <v>6</v>
      </c>
      <c r="D65" s="51" t="s">
        <v>48</v>
      </c>
      <c r="E65" s="31"/>
      <c r="F65" s="31"/>
      <c r="G65" s="31"/>
      <c r="H65" s="31"/>
      <c r="I65" s="31"/>
      <c r="J65" s="31"/>
      <c r="K65" s="31"/>
      <c r="L65" s="141">
        <v>0</v>
      </c>
      <c r="M65" s="32">
        <v>0</v>
      </c>
      <c r="N65" s="32">
        <v>0</v>
      </c>
      <c r="O65" s="32">
        <v>0</v>
      </c>
      <c r="P65" s="32">
        <v>0</v>
      </c>
      <c r="Q65" s="32">
        <v>0</v>
      </c>
      <c r="R65" s="32">
        <v>0</v>
      </c>
      <c r="S65" s="32">
        <v>0</v>
      </c>
      <c r="T65" s="32">
        <v>0</v>
      </c>
      <c r="U65" s="32">
        <v>0</v>
      </c>
      <c r="V65" s="32">
        <v>0</v>
      </c>
      <c r="W65" s="32">
        <v>0</v>
      </c>
      <c r="X65" s="32">
        <v>0</v>
      </c>
      <c r="Y65" s="32">
        <v>0</v>
      </c>
      <c r="Z65" s="32">
        <v>0</v>
      </c>
      <c r="AA65" s="32">
        <v>0</v>
      </c>
    </row>
    <row r="66" spans="2:27" hidden="1" outlineLevel="2" x14ac:dyDescent="0.35">
      <c r="B66" s="53" t="str">
        <f t="shared" si="19"/>
        <v>HVDC insurance and reserves costs (HVDC)</v>
      </c>
      <c r="C66" s="31">
        <f t="shared" si="5"/>
        <v>6</v>
      </c>
      <c r="D66" s="51" t="s">
        <v>48</v>
      </c>
      <c r="E66" s="31"/>
      <c r="F66" s="31"/>
      <c r="G66" s="31"/>
      <c r="H66" s="31"/>
      <c r="I66" s="31"/>
      <c r="J66" s="31"/>
      <c r="K66" s="31"/>
      <c r="L66" s="141">
        <v>0</v>
      </c>
      <c r="M66" s="32">
        <v>0</v>
      </c>
      <c r="N66" s="32">
        <v>0</v>
      </c>
      <c r="O66" s="32">
        <v>0</v>
      </c>
      <c r="P66" s="32">
        <v>0</v>
      </c>
      <c r="Q66" s="32">
        <v>0</v>
      </c>
      <c r="R66" s="32">
        <v>0</v>
      </c>
      <c r="S66" s="32">
        <v>0</v>
      </c>
      <c r="T66" s="32">
        <v>0</v>
      </c>
      <c r="U66" s="32">
        <v>0</v>
      </c>
      <c r="V66" s="32">
        <v>0</v>
      </c>
      <c r="W66" s="32">
        <v>0</v>
      </c>
      <c r="X66" s="32">
        <v>0</v>
      </c>
      <c r="Y66" s="32">
        <v>0</v>
      </c>
      <c r="Z66" s="32">
        <v>0</v>
      </c>
      <c r="AA66" s="32">
        <v>0</v>
      </c>
    </row>
    <row r="67" spans="2:27" s="7" customFormat="1" hidden="1" outlineLevel="2" x14ac:dyDescent="0.35">
      <c r="B67" s="52" t="str">
        <f t="shared" si="10"/>
        <v>Opening RAB value (V)</v>
      </c>
      <c r="C67" s="29">
        <f t="shared" si="5"/>
        <v>7</v>
      </c>
      <c r="D67" s="50" t="s">
        <v>49</v>
      </c>
      <c r="E67" s="29"/>
      <c r="F67" s="29"/>
      <c r="G67" s="29"/>
      <c r="H67" s="29"/>
      <c r="I67" s="29"/>
      <c r="J67" s="29"/>
      <c r="K67" s="29"/>
      <c r="L67" s="139">
        <f>'[2]NBV Summary'!$E$41/1000000</f>
        <v>38.239044209999996</v>
      </c>
      <c r="M67" s="30">
        <v>0</v>
      </c>
      <c r="N67" s="30">
        <v>0</v>
      </c>
      <c r="O67" s="30">
        <v>0</v>
      </c>
      <c r="P67" s="30">
        <v>0</v>
      </c>
      <c r="Q67" s="30">
        <v>0</v>
      </c>
      <c r="R67" s="30">
        <v>0</v>
      </c>
      <c r="S67" s="30">
        <v>0</v>
      </c>
      <c r="T67" s="30">
        <v>0</v>
      </c>
      <c r="U67" s="30">
        <v>0</v>
      </c>
      <c r="V67" s="30">
        <v>0</v>
      </c>
      <c r="W67" s="30">
        <v>0</v>
      </c>
      <c r="X67" s="30">
        <v>0</v>
      </c>
      <c r="Y67" s="30">
        <v>0</v>
      </c>
      <c r="Z67" s="30">
        <v>0</v>
      </c>
      <c r="AA67" s="30">
        <v>0</v>
      </c>
    </row>
    <row r="68" spans="2:27" hidden="1" outlineLevel="2" x14ac:dyDescent="0.35">
      <c r="B68" s="52" t="str">
        <f t="shared" si="11"/>
        <v>Accounting Depreciation (Da)</v>
      </c>
      <c r="C68" s="29">
        <f t="shared" si="5"/>
        <v>7</v>
      </c>
      <c r="D68" s="50" t="s">
        <v>49</v>
      </c>
      <c r="E68" s="29"/>
      <c r="F68" s="29"/>
      <c r="G68" s="29"/>
      <c r="H68" s="29"/>
      <c r="I68" s="29"/>
      <c r="J68" s="29"/>
      <c r="K68" s="29"/>
      <c r="L68" s="179">
        <f>+('[2]NBV Summary'!$L$41-'[2]NBV Summary'!$G$41)/1000000</f>
        <v>1.4356874100000003</v>
      </c>
      <c r="M68" s="30">
        <v>0</v>
      </c>
      <c r="N68" s="30">
        <v>0</v>
      </c>
      <c r="O68" s="30">
        <v>0</v>
      </c>
      <c r="P68" s="30">
        <v>0</v>
      </c>
      <c r="Q68" s="30">
        <v>0</v>
      </c>
      <c r="R68" s="30">
        <v>0</v>
      </c>
      <c r="S68" s="30">
        <v>0</v>
      </c>
      <c r="T68" s="30">
        <v>0</v>
      </c>
      <c r="U68" s="30">
        <v>0</v>
      </c>
      <c r="V68" s="30">
        <v>0</v>
      </c>
      <c r="W68" s="30">
        <v>0</v>
      </c>
      <c r="X68" s="30">
        <v>0</v>
      </c>
      <c r="Y68" s="30">
        <v>0</v>
      </c>
      <c r="Z68" s="30">
        <v>0</v>
      </c>
      <c r="AA68" s="30">
        <v>0</v>
      </c>
    </row>
    <row r="69" spans="2:27" hidden="1" outlineLevel="2" x14ac:dyDescent="0.35">
      <c r="B69" s="52" t="str">
        <f t="shared" si="16"/>
        <v>Tax Depreciation (TD)</v>
      </c>
      <c r="C69" s="29">
        <f t="shared" si="5"/>
        <v>7</v>
      </c>
      <c r="D69" s="50" t="s">
        <v>49</v>
      </c>
      <c r="E69" s="29"/>
      <c r="F69" s="29"/>
      <c r="G69" s="29"/>
      <c r="H69" s="29"/>
      <c r="I69" s="29"/>
      <c r="J69" s="29"/>
      <c r="K69" s="29"/>
      <c r="L69" s="139">
        <f>+('[2]NBV Summary'!$U$41-'[2]NBV Summary'!$P$41)/1000000</f>
        <v>2.0999711599999999</v>
      </c>
      <c r="M69" s="30">
        <v>0</v>
      </c>
      <c r="N69" s="30">
        <v>0</v>
      </c>
      <c r="O69" s="30">
        <v>0</v>
      </c>
      <c r="P69" s="30">
        <v>0</v>
      </c>
      <c r="Q69" s="30">
        <v>0</v>
      </c>
      <c r="R69" s="30">
        <v>0</v>
      </c>
      <c r="S69" s="30">
        <v>0</v>
      </c>
      <c r="T69" s="30">
        <v>0</v>
      </c>
      <c r="U69" s="30">
        <v>0</v>
      </c>
      <c r="V69" s="30">
        <v>0</v>
      </c>
      <c r="W69" s="30">
        <v>0</v>
      </c>
      <c r="X69" s="30">
        <v>0</v>
      </c>
      <c r="Y69" s="30">
        <v>0</v>
      </c>
      <c r="Z69" s="30">
        <v>0</v>
      </c>
      <c r="AA69" s="30">
        <v>0</v>
      </c>
    </row>
    <row r="70" spans="2:27" hidden="1" outlineLevel="2" x14ac:dyDescent="0.35">
      <c r="B70" s="52" t="str">
        <f t="shared" si="17"/>
        <v>Value of commissioned assets (V)</v>
      </c>
      <c r="C70" s="29">
        <f t="shared" si="5"/>
        <v>7</v>
      </c>
      <c r="D70" s="50" t="s">
        <v>49</v>
      </c>
      <c r="E70" s="29"/>
      <c r="F70" s="29"/>
      <c r="G70" s="29"/>
      <c r="H70" s="29"/>
      <c r="I70" s="29"/>
      <c r="J70" s="29"/>
      <c r="K70" s="29"/>
      <c r="L70" s="179">
        <v>0</v>
      </c>
      <c r="M70" s="30">
        <v>0</v>
      </c>
      <c r="N70" s="30">
        <v>0</v>
      </c>
      <c r="O70" s="30">
        <v>0</v>
      </c>
      <c r="P70" s="30">
        <v>0</v>
      </c>
      <c r="Q70" s="30">
        <v>0</v>
      </c>
      <c r="R70" s="30">
        <v>0</v>
      </c>
      <c r="S70" s="30">
        <v>0</v>
      </c>
      <c r="T70" s="30">
        <v>0</v>
      </c>
      <c r="U70" s="30">
        <v>0</v>
      </c>
      <c r="V70" s="30">
        <v>0</v>
      </c>
      <c r="W70" s="30">
        <v>0</v>
      </c>
      <c r="X70" s="30">
        <v>0</v>
      </c>
      <c r="Y70" s="30">
        <v>0</v>
      </c>
      <c r="Z70" s="30">
        <v>0</v>
      </c>
      <c r="AA70" s="30">
        <v>0</v>
      </c>
    </row>
    <row r="71" spans="2:27" hidden="1" outlineLevel="2" x14ac:dyDescent="0.35">
      <c r="B71" s="52" t="str">
        <f t="shared" si="18"/>
        <v>Transmission alternatives costs and MCP opex (TA + MCP)</v>
      </c>
      <c r="C71" s="29">
        <f t="shared" si="5"/>
        <v>7</v>
      </c>
      <c r="D71" s="50" t="s">
        <v>49</v>
      </c>
      <c r="E71" s="29"/>
      <c r="F71" s="29"/>
      <c r="G71" s="29"/>
      <c r="H71" s="29"/>
      <c r="I71" s="29"/>
      <c r="J71" s="29"/>
      <c r="K71" s="29"/>
      <c r="L71" s="30">
        <v>0</v>
      </c>
      <c r="M71" s="30">
        <v>0</v>
      </c>
      <c r="N71" s="30">
        <v>0</v>
      </c>
      <c r="O71" s="30">
        <v>0</v>
      </c>
      <c r="P71" s="30">
        <v>0</v>
      </c>
      <c r="Q71" s="30">
        <v>0</v>
      </c>
      <c r="R71" s="30">
        <v>0</v>
      </c>
      <c r="S71" s="30">
        <v>0</v>
      </c>
      <c r="T71" s="30">
        <v>0</v>
      </c>
      <c r="U71" s="30">
        <v>0</v>
      </c>
      <c r="V71" s="30">
        <v>0</v>
      </c>
      <c r="W71" s="30">
        <v>0</v>
      </c>
      <c r="X71" s="30">
        <v>0</v>
      </c>
      <c r="Y71" s="30">
        <v>0</v>
      </c>
      <c r="Z71" s="30">
        <v>0</v>
      </c>
      <c r="AA71" s="30">
        <v>0</v>
      </c>
    </row>
    <row r="72" spans="2:27" hidden="1" outlineLevel="2" x14ac:dyDescent="0.35">
      <c r="B72" s="52" t="str">
        <f t="shared" si="19"/>
        <v>HVDC insurance and reserves costs (HVDC)</v>
      </c>
      <c r="C72" s="29">
        <f t="shared" si="5"/>
        <v>7</v>
      </c>
      <c r="D72" s="50" t="s">
        <v>49</v>
      </c>
      <c r="E72" s="29"/>
      <c r="F72" s="29"/>
      <c r="G72" s="29"/>
      <c r="H72" s="29"/>
      <c r="I72" s="29"/>
      <c r="J72" s="29"/>
      <c r="K72" s="29"/>
      <c r="L72" s="30">
        <v>0</v>
      </c>
      <c r="M72" s="30">
        <v>0</v>
      </c>
      <c r="N72" s="30">
        <v>0</v>
      </c>
      <c r="O72" s="30">
        <v>0</v>
      </c>
      <c r="P72" s="30">
        <v>0</v>
      </c>
      <c r="Q72" s="30">
        <v>0</v>
      </c>
      <c r="R72" s="30">
        <v>0</v>
      </c>
      <c r="S72" s="30">
        <v>0</v>
      </c>
      <c r="T72" s="30">
        <v>0</v>
      </c>
      <c r="U72" s="30">
        <v>0</v>
      </c>
      <c r="V72" s="30">
        <v>0</v>
      </c>
      <c r="W72" s="30">
        <v>0</v>
      </c>
      <c r="X72" s="30">
        <v>0</v>
      </c>
      <c r="Y72" s="30">
        <v>0</v>
      </c>
      <c r="Z72" s="30">
        <v>0</v>
      </c>
      <c r="AA72" s="30">
        <v>0</v>
      </c>
    </row>
    <row r="73" spans="2:27" hidden="1" outlineLevel="2" x14ac:dyDescent="0.35">
      <c r="B73" s="53" t="str">
        <f t="shared" si="10"/>
        <v>Opening RAB value (V)</v>
      </c>
      <c r="C73" s="31">
        <f t="shared" si="5"/>
        <v>8</v>
      </c>
      <c r="D73" s="51" t="s">
        <v>178</v>
      </c>
      <c r="E73" s="31"/>
      <c r="F73" s="31"/>
      <c r="G73" s="31"/>
      <c r="H73" s="31"/>
      <c r="I73" s="31"/>
      <c r="J73" s="31"/>
      <c r="K73" s="31"/>
      <c r="L73" s="32">
        <v>0</v>
      </c>
      <c r="M73" s="32">
        <v>0</v>
      </c>
      <c r="N73" s="32">
        <v>0</v>
      </c>
      <c r="O73" s="32">
        <v>0</v>
      </c>
      <c r="P73" s="32">
        <v>0</v>
      </c>
      <c r="Q73" s="32">
        <v>0</v>
      </c>
      <c r="R73" s="32">
        <v>0</v>
      </c>
      <c r="S73" s="32">
        <v>0</v>
      </c>
      <c r="T73" s="32">
        <v>0</v>
      </c>
      <c r="U73" s="32">
        <v>0</v>
      </c>
      <c r="V73" s="32">
        <v>0</v>
      </c>
      <c r="W73" s="32">
        <v>0</v>
      </c>
      <c r="X73" s="32">
        <v>0</v>
      </c>
      <c r="Y73" s="32">
        <v>0</v>
      </c>
      <c r="Z73" s="32">
        <v>0</v>
      </c>
      <c r="AA73" s="32">
        <v>0</v>
      </c>
    </row>
    <row r="74" spans="2:27" hidden="1" outlineLevel="2" x14ac:dyDescent="0.35">
      <c r="B74" s="53" t="str">
        <f t="shared" si="11"/>
        <v>Accounting Depreciation (Da)</v>
      </c>
      <c r="C74" s="31">
        <f t="shared" si="5"/>
        <v>8</v>
      </c>
      <c r="D74" s="51" t="s">
        <v>178</v>
      </c>
      <c r="E74" s="31"/>
      <c r="F74" s="31"/>
      <c r="G74" s="31"/>
      <c r="H74" s="31"/>
      <c r="I74" s="31"/>
      <c r="J74" s="31"/>
      <c r="K74" s="31"/>
      <c r="L74" s="140">
        <f>'[4]RegionV3 Summary'!$C$5/1000000</f>
        <v>0.11263752230549945</v>
      </c>
      <c r="M74" s="32">
        <v>0</v>
      </c>
      <c r="N74" s="32">
        <v>0</v>
      </c>
      <c r="O74" s="32">
        <v>0</v>
      </c>
      <c r="P74" s="32">
        <v>0</v>
      </c>
      <c r="Q74" s="32">
        <v>0</v>
      </c>
      <c r="R74" s="32">
        <v>0</v>
      </c>
      <c r="S74" s="32">
        <v>0</v>
      </c>
      <c r="T74" s="32">
        <v>0</v>
      </c>
      <c r="U74" s="32">
        <v>0</v>
      </c>
      <c r="V74" s="32">
        <v>0</v>
      </c>
      <c r="W74" s="32">
        <v>0</v>
      </c>
      <c r="X74" s="32">
        <v>0</v>
      </c>
      <c r="Y74" s="32">
        <v>0</v>
      </c>
      <c r="Z74" s="32">
        <v>0</v>
      </c>
      <c r="AA74" s="32">
        <v>0</v>
      </c>
    </row>
    <row r="75" spans="2:27" hidden="1" outlineLevel="2" x14ac:dyDescent="0.35">
      <c r="B75" s="53" t="str">
        <f t="shared" si="16"/>
        <v>Tax Depreciation (TD)</v>
      </c>
      <c r="C75" s="31">
        <f t="shared" si="5"/>
        <v>8</v>
      </c>
      <c r="D75" s="51" t="s">
        <v>178</v>
      </c>
      <c r="E75" s="31"/>
      <c r="F75" s="31"/>
      <c r="G75" s="31"/>
      <c r="H75" s="31"/>
      <c r="I75" s="31"/>
      <c r="J75" s="31"/>
      <c r="K75" s="31"/>
      <c r="L75" s="140">
        <f>'[4]RegionV3 Summary'!$G$5/1000000</f>
        <v>0.3891355508675004</v>
      </c>
      <c r="M75" s="32">
        <v>0</v>
      </c>
      <c r="N75" s="32">
        <v>0</v>
      </c>
      <c r="O75" s="32">
        <v>0</v>
      </c>
      <c r="P75" s="32">
        <v>0</v>
      </c>
      <c r="Q75" s="32">
        <v>0</v>
      </c>
      <c r="R75" s="32">
        <v>0</v>
      </c>
      <c r="S75" s="32">
        <v>0</v>
      </c>
      <c r="T75" s="32">
        <v>0</v>
      </c>
      <c r="U75" s="32">
        <v>0</v>
      </c>
      <c r="V75" s="32">
        <v>0</v>
      </c>
      <c r="W75" s="32">
        <v>0</v>
      </c>
      <c r="X75" s="32">
        <v>0</v>
      </c>
      <c r="Y75" s="32">
        <v>0</v>
      </c>
      <c r="Z75" s="32">
        <v>0</v>
      </c>
      <c r="AA75" s="32">
        <v>0</v>
      </c>
    </row>
    <row r="76" spans="2:27" hidden="1" outlineLevel="2" x14ac:dyDescent="0.35">
      <c r="B76" s="53" t="str">
        <f t="shared" si="17"/>
        <v>Value of commissioned assets (V)</v>
      </c>
      <c r="C76" s="31">
        <f t="shared" si="5"/>
        <v>8</v>
      </c>
      <c r="D76" s="51" t="s">
        <v>178</v>
      </c>
      <c r="E76" s="31"/>
      <c r="F76" s="31"/>
      <c r="G76" s="31"/>
      <c r="H76" s="31"/>
      <c r="I76" s="31"/>
      <c r="J76" s="31"/>
      <c r="K76" s="31"/>
      <c r="L76" s="140">
        <f>+'[4]RegionV3 Summary'!$B$5/1000000</f>
        <v>3.4254704044915116</v>
      </c>
      <c r="M76" s="32">
        <v>0</v>
      </c>
      <c r="N76" s="32">
        <v>0</v>
      </c>
      <c r="O76" s="32">
        <v>0</v>
      </c>
      <c r="P76" s="32">
        <v>0</v>
      </c>
      <c r="Q76" s="32">
        <v>0</v>
      </c>
      <c r="R76" s="32">
        <v>0</v>
      </c>
      <c r="S76" s="32">
        <v>0</v>
      </c>
      <c r="T76" s="32">
        <v>0</v>
      </c>
      <c r="U76" s="32">
        <v>0</v>
      </c>
      <c r="V76" s="32">
        <v>0</v>
      </c>
      <c r="W76" s="32">
        <v>0</v>
      </c>
      <c r="X76" s="32">
        <v>0</v>
      </c>
      <c r="Y76" s="32">
        <v>0</v>
      </c>
      <c r="Z76" s="32">
        <v>0</v>
      </c>
      <c r="AA76" s="32">
        <v>0</v>
      </c>
    </row>
    <row r="77" spans="2:27" hidden="1" outlineLevel="2" x14ac:dyDescent="0.35">
      <c r="B77" s="53" t="str">
        <f t="shared" si="18"/>
        <v>Transmission alternatives costs and MCP opex (TA + MCP)</v>
      </c>
      <c r="C77" s="31">
        <f t="shared" si="5"/>
        <v>8</v>
      </c>
      <c r="D77" s="51" t="s">
        <v>178</v>
      </c>
      <c r="E77" s="31"/>
      <c r="F77" s="31"/>
      <c r="G77" s="31"/>
      <c r="H77" s="31"/>
      <c r="I77" s="31"/>
      <c r="J77" s="31"/>
      <c r="K77" s="31"/>
      <c r="L77" s="32">
        <v>0</v>
      </c>
      <c r="M77" s="32">
        <v>0</v>
      </c>
      <c r="N77" s="32">
        <v>0</v>
      </c>
      <c r="O77" s="32">
        <v>0</v>
      </c>
      <c r="P77" s="32">
        <v>0</v>
      </c>
      <c r="Q77" s="32">
        <v>0</v>
      </c>
      <c r="R77" s="32">
        <v>0</v>
      </c>
      <c r="S77" s="32">
        <v>0</v>
      </c>
      <c r="T77" s="32">
        <v>0</v>
      </c>
      <c r="U77" s="32">
        <v>0</v>
      </c>
      <c r="V77" s="32">
        <v>0</v>
      </c>
      <c r="W77" s="32">
        <v>0</v>
      </c>
      <c r="X77" s="32">
        <v>0</v>
      </c>
      <c r="Y77" s="32">
        <v>0</v>
      </c>
      <c r="Z77" s="32">
        <v>0</v>
      </c>
      <c r="AA77" s="32">
        <v>0</v>
      </c>
    </row>
    <row r="78" spans="2:27" hidden="1" outlineLevel="2" x14ac:dyDescent="0.35">
      <c r="B78" s="53" t="str">
        <f t="shared" si="19"/>
        <v>HVDC insurance and reserves costs (HVDC)</v>
      </c>
      <c r="C78" s="31">
        <f t="shared" si="5"/>
        <v>8</v>
      </c>
      <c r="D78" s="51" t="s">
        <v>178</v>
      </c>
      <c r="E78" s="31"/>
      <c r="F78" s="31"/>
      <c r="G78" s="31"/>
      <c r="H78" s="31"/>
      <c r="I78" s="31"/>
      <c r="J78" s="31"/>
      <c r="K78" s="31"/>
      <c r="L78" s="32">
        <v>0</v>
      </c>
      <c r="M78" s="32">
        <v>0</v>
      </c>
      <c r="N78" s="32">
        <v>0</v>
      </c>
      <c r="O78" s="32">
        <v>0</v>
      </c>
      <c r="P78" s="32">
        <v>0</v>
      </c>
      <c r="Q78" s="32">
        <v>0</v>
      </c>
      <c r="R78" s="32">
        <v>0</v>
      </c>
      <c r="S78" s="32">
        <v>0</v>
      </c>
      <c r="T78" s="32">
        <v>0</v>
      </c>
      <c r="U78" s="32">
        <v>0</v>
      </c>
      <c r="V78" s="32">
        <v>0</v>
      </c>
      <c r="W78" s="32">
        <v>0</v>
      </c>
      <c r="X78" s="32">
        <v>0</v>
      </c>
      <c r="Y78" s="32">
        <v>0</v>
      </c>
      <c r="Z78" s="32">
        <v>0</v>
      </c>
      <c r="AA78" s="32">
        <v>0</v>
      </c>
    </row>
    <row r="79" spans="2:27" hidden="1" outlineLevel="2" x14ac:dyDescent="0.35">
      <c r="B79" s="52" t="str">
        <f t="shared" si="10"/>
        <v>Opening RAB value (V)</v>
      </c>
      <c r="C79" s="29">
        <f t="shared" si="5"/>
        <v>9</v>
      </c>
      <c r="D79" s="50" t="s">
        <v>183</v>
      </c>
      <c r="E79" s="29"/>
      <c r="F79" s="29"/>
      <c r="G79" s="29"/>
      <c r="H79" s="29"/>
      <c r="I79" s="29"/>
      <c r="J79" s="29"/>
      <c r="K79" s="29"/>
      <c r="L79" s="30">
        <v>0</v>
      </c>
      <c r="M79" s="30">
        <v>0</v>
      </c>
      <c r="N79" s="30">
        <v>0</v>
      </c>
      <c r="O79" s="30">
        <v>0</v>
      </c>
      <c r="P79" s="30">
        <v>0</v>
      </c>
      <c r="Q79" s="30">
        <v>0</v>
      </c>
      <c r="R79" s="30">
        <v>0</v>
      </c>
      <c r="S79" s="30">
        <v>0</v>
      </c>
      <c r="T79" s="30">
        <v>0</v>
      </c>
      <c r="U79" s="30">
        <v>0</v>
      </c>
      <c r="V79" s="30">
        <v>0</v>
      </c>
      <c r="W79" s="30">
        <v>0</v>
      </c>
      <c r="X79" s="30">
        <v>0</v>
      </c>
      <c r="Y79" s="30">
        <v>0</v>
      </c>
      <c r="Z79" s="30">
        <v>0</v>
      </c>
      <c r="AA79" s="30">
        <v>0</v>
      </c>
    </row>
    <row r="80" spans="2:27" hidden="1" outlineLevel="2" x14ac:dyDescent="0.35">
      <c r="B80" s="52" t="str">
        <f t="shared" si="11"/>
        <v>Accounting Depreciation (Da)</v>
      </c>
      <c r="C80" s="29">
        <f t="shared" si="5"/>
        <v>9</v>
      </c>
      <c r="D80" s="50" t="s">
        <v>183</v>
      </c>
      <c r="E80" s="29"/>
      <c r="F80" s="29"/>
      <c r="G80" s="29"/>
      <c r="H80" s="29"/>
      <c r="I80" s="29"/>
      <c r="J80" s="29"/>
      <c r="K80" s="29"/>
      <c r="L80" s="139">
        <v>0</v>
      </c>
      <c r="M80" s="30">
        <v>0</v>
      </c>
      <c r="N80" s="30">
        <v>0</v>
      </c>
      <c r="O80" s="30">
        <v>0</v>
      </c>
      <c r="P80" s="30">
        <v>0</v>
      </c>
      <c r="Q80" s="30">
        <v>0</v>
      </c>
      <c r="R80" s="30">
        <v>0</v>
      </c>
      <c r="S80" s="30">
        <v>0</v>
      </c>
      <c r="T80" s="30">
        <v>0</v>
      </c>
      <c r="U80" s="30">
        <v>0</v>
      </c>
      <c r="V80" s="30">
        <v>0</v>
      </c>
      <c r="W80" s="30">
        <v>0</v>
      </c>
      <c r="X80" s="30">
        <v>0</v>
      </c>
      <c r="Y80" s="30">
        <v>0</v>
      </c>
      <c r="Z80" s="30">
        <v>0</v>
      </c>
      <c r="AA80" s="30">
        <v>0</v>
      </c>
    </row>
    <row r="81" spans="2:27" hidden="1" outlineLevel="2" x14ac:dyDescent="0.35">
      <c r="B81" s="52" t="str">
        <f t="shared" si="16"/>
        <v>Tax Depreciation (TD)</v>
      </c>
      <c r="C81" s="29">
        <f t="shared" si="5"/>
        <v>9</v>
      </c>
      <c r="D81" s="50" t="s">
        <v>183</v>
      </c>
      <c r="E81" s="29"/>
      <c r="F81" s="29"/>
      <c r="G81" s="29"/>
      <c r="H81" s="29"/>
      <c r="I81" s="29"/>
      <c r="J81" s="29"/>
      <c r="K81" s="29"/>
      <c r="L81" s="139">
        <v>0</v>
      </c>
      <c r="M81" s="30">
        <v>0</v>
      </c>
      <c r="N81" s="30">
        <v>0</v>
      </c>
      <c r="O81" s="30">
        <v>0</v>
      </c>
      <c r="P81" s="30">
        <v>0</v>
      </c>
      <c r="Q81" s="30">
        <v>0</v>
      </c>
      <c r="R81" s="30">
        <v>0</v>
      </c>
      <c r="S81" s="30">
        <v>0</v>
      </c>
      <c r="T81" s="30">
        <v>0</v>
      </c>
      <c r="U81" s="30">
        <v>0</v>
      </c>
      <c r="V81" s="30">
        <v>0</v>
      </c>
      <c r="W81" s="30">
        <v>0</v>
      </c>
      <c r="X81" s="30">
        <v>0</v>
      </c>
      <c r="Y81" s="30">
        <v>0</v>
      </c>
      <c r="Z81" s="30">
        <v>0</v>
      </c>
      <c r="AA81" s="30">
        <v>0</v>
      </c>
    </row>
    <row r="82" spans="2:27" hidden="1" outlineLevel="2" x14ac:dyDescent="0.35">
      <c r="B82" s="52" t="str">
        <f t="shared" si="17"/>
        <v>Value of commissioned assets (V)</v>
      </c>
      <c r="C82" s="29">
        <f t="shared" si="5"/>
        <v>9</v>
      </c>
      <c r="D82" s="50" t="s">
        <v>183</v>
      </c>
      <c r="E82" s="29"/>
      <c r="F82" s="29"/>
      <c r="G82" s="29"/>
      <c r="H82" s="29"/>
      <c r="I82" s="29"/>
      <c r="J82" s="29"/>
      <c r="K82" s="29"/>
      <c r="L82" s="179">
        <v>0</v>
      </c>
      <c r="M82" s="30">
        <v>0</v>
      </c>
      <c r="N82" s="30">
        <v>0</v>
      </c>
      <c r="O82" s="30">
        <v>0</v>
      </c>
      <c r="P82" s="30">
        <v>0</v>
      </c>
      <c r="Q82" s="30">
        <v>0</v>
      </c>
      <c r="R82" s="30">
        <v>0</v>
      </c>
      <c r="S82" s="30">
        <v>0</v>
      </c>
      <c r="T82" s="30">
        <v>0</v>
      </c>
      <c r="U82" s="30">
        <v>0</v>
      </c>
      <c r="V82" s="30">
        <v>0</v>
      </c>
      <c r="W82" s="30">
        <v>0</v>
      </c>
      <c r="X82" s="30">
        <v>0</v>
      </c>
      <c r="Y82" s="30">
        <v>0</v>
      </c>
      <c r="Z82" s="30">
        <v>0</v>
      </c>
      <c r="AA82" s="30">
        <v>0</v>
      </c>
    </row>
    <row r="83" spans="2:27" hidden="1" outlineLevel="2" x14ac:dyDescent="0.35">
      <c r="B83" s="52" t="str">
        <f t="shared" si="18"/>
        <v>Transmission alternatives costs and MCP opex (TA + MCP)</v>
      </c>
      <c r="C83" s="29">
        <f t="shared" si="5"/>
        <v>9</v>
      </c>
      <c r="D83" s="50" t="s">
        <v>183</v>
      </c>
      <c r="E83" s="29"/>
      <c r="F83" s="29"/>
      <c r="G83" s="29"/>
      <c r="H83" s="29"/>
      <c r="I83" s="29"/>
      <c r="J83" s="29"/>
      <c r="K83" s="29"/>
      <c r="L83" s="30">
        <v>0</v>
      </c>
      <c r="M83" s="30">
        <v>0</v>
      </c>
      <c r="N83" s="30">
        <v>0</v>
      </c>
      <c r="O83" s="30">
        <v>0</v>
      </c>
      <c r="P83" s="30">
        <v>0</v>
      </c>
      <c r="Q83" s="30">
        <v>0</v>
      </c>
      <c r="R83" s="30">
        <v>0</v>
      </c>
      <c r="S83" s="30">
        <v>0</v>
      </c>
      <c r="T83" s="30">
        <v>0</v>
      </c>
      <c r="U83" s="30">
        <v>0</v>
      </c>
      <c r="V83" s="30">
        <v>0</v>
      </c>
      <c r="W83" s="30">
        <v>0</v>
      </c>
      <c r="X83" s="30">
        <v>0</v>
      </c>
      <c r="Y83" s="30">
        <v>0</v>
      </c>
      <c r="Z83" s="30">
        <v>0</v>
      </c>
      <c r="AA83" s="30">
        <v>0</v>
      </c>
    </row>
    <row r="84" spans="2:27" hidden="1" outlineLevel="2" x14ac:dyDescent="0.35">
      <c r="B84" s="52" t="str">
        <f t="shared" si="19"/>
        <v>HVDC insurance and reserves costs (HVDC)</v>
      </c>
      <c r="C84" s="29">
        <f t="shared" si="5"/>
        <v>9</v>
      </c>
      <c r="D84" s="50" t="s">
        <v>183</v>
      </c>
      <c r="E84" s="29"/>
      <c r="F84" s="29"/>
      <c r="G84" s="29"/>
      <c r="H84" s="29"/>
      <c r="I84" s="29"/>
      <c r="J84" s="29"/>
      <c r="K84" s="29"/>
      <c r="L84" s="30">
        <v>0</v>
      </c>
      <c r="M84" s="30">
        <v>0</v>
      </c>
      <c r="N84" s="30">
        <v>0</v>
      </c>
      <c r="O84" s="30">
        <v>0</v>
      </c>
      <c r="P84" s="30">
        <v>0</v>
      </c>
      <c r="Q84" s="30">
        <v>0</v>
      </c>
      <c r="R84" s="30">
        <v>0</v>
      </c>
      <c r="S84" s="30">
        <v>0</v>
      </c>
      <c r="T84" s="30">
        <v>0</v>
      </c>
      <c r="U84" s="30">
        <v>0</v>
      </c>
      <c r="V84" s="30">
        <v>0</v>
      </c>
      <c r="W84" s="30">
        <v>0</v>
      </c>
      <c r="X84" s="30">
        <v>0</v>
      </c>
      <c r="Y84" s="30">
        <v>0</v>
      </c>
      <c r="Z84" s="30">
        <v>0</v>
      </c>
      <c r="AA84" s="30">
        <v>0</v>
      </c>
    </row>
    <row r="85" spans="2:27" hidden="1" outlineLevel="2" x14ac:dyDescent="0.35">
      <c r="B85" s="53" t="str">
        <f t="shared" si="10"/>
        <v>Opening RAB value (V)</v>
      </c>
      <c r="C85" s="31">
        <f t="shared" si="5"/>
        <v>10</v>
      </c>
      <c r="D85" s="51" t="s">
        <v>192</v>
      </c>
      <c r="E85" s="31"/>
      <c r="F85" s="31"/>
      <c r="G85" s="31"/>
      <c r="H85" s="31"/>
      <c r="I85" s="31"/>
      <c r="J85" s="31"/>
      <c r="K85" s="31"/>
      <c r="L85" s="32">
        <v>0</v>
      </c>
      <c r="M85" s="32">
        <v>0</v>
      </c>
      <c r="N85" s="32">
        <v>0</v>
      </c>
      <c r="O85" s="32">
        <v>0</v>
      </c>
      <c r="P85" s="32">
        <v>0</v>
      </c>
      <c r="Q85" s="32">
        <v>0</v>
      </c>
      <c r="R85" s="32">
        <v>0</v>
      </c>
      <c r="S85" s="32">
        <v>0</v>
      </c>
      <c r="T85" s="32">
        <v>0</v>
      </c>
      <c r="U85" s="32">
        <v>0</v>
      </c>
      <c r="V85" s="32">
        <v>0</v>
      </c>
      <c r="W85" s="32">
        <v>0</v>
      </c>
      <c r="X85" s="32">
        <v>0</v>
      </c>
      <c r="Y85" s="32">
        <v>0</v>
      </c>
      <c r="Z85" s="32">
        <v>0</v>
      </c>
      <c r="AA85" s="32">
        <v>0</v>
      </c>
    </row>
    <row r="86" spans="2:27" hidden="1" outlineLevel="2" x14ac:dyDescent="0.35">
      <c r="B86" s="53" t="str">
        <f t="shared" si="11"/>
        <v>Accounting Depreciation (Da)</v>
      </c>
      <c r="C86" s="31">
        <f t="shared" si="5"/>
        <v>10</v>
      </c>
      <c r="D86" s="51" t="s">
        <v>192</v>
      </c>
      <c r="E86" s="31"/>
      <c r="F86" s="31"/>
      <c r="G86" s="31"/>
      <c r="H86" s="31"/>
      <c r="I86" s="31"/>
      <c r="J86" s="31"/>
      <c r="K86" s="31"/>
      <c r="L86" s="140">
        <f>'[4]RegionV3 Summary'!$C$6/1000000</f>
        <v>0.5168368445095014</v>
      </c>
      <c r="M86" s="32">
        <v>0</v>
      </c>
      <c r="N86" s="32">
        <v>0</v>
      </c>
      <c r="O86" s="32">
        <v>0</v>
      </c>
      <c r="P86" s="32">
        <v>0</v>
      </c>
      <c r="Q86" s="32">
        <v>0</v>
      </c>
      <c r="R86" s="32">
        <v>0</v>
      </c>
      <c r="S86" s="32">
        <v>0</v>
      </c>
      <c r="T86" s="32">
        <v>0</v>
      </c>
      <c r="U86" s="32">
        <v>0</v>
      </c>
      <c r="V86" s="32">
        <v>0</v>
      </c>
      <c r="W86" s="32">
        <v>0</v>
      </c>
      <c r="X86" s="32">
        <v>0</v>
      </c>
      <c r="Y86" s="32">
        <v>0</v>
      </c>
      <c r="Z86" s="32">
        <v>0</v>
      </c>
      <c r="AA86" s="32">
        <v>0</v>
      </c>
    </row>
    <row r="87" spans="2:27" hidden="1" outlineLevel="2" x14ac:dyDescent="0.35">
      <c r="B87" s="53" t="str">
        <f t="shared" si="16"/>
        <v>Tax Depreciation (TD)</v>
      </c>
      <c r="C87" s="31">
        <f t="shared" si="5"/>
        <v>10</v>
      </c>
      <c r="D87" s="51" t="s">
        <v>192</v>
      </c>
      <c r="E87" s="31"/>
      <c r="F87" s="31"/>
      <c r="G87" s="31"/>
      <c r="H87" s="31"/>
      <c r="I87" s="31"/>
      <c r="J87" s="31"/>
      <c r="K87" s="31"/>
      <c r="L87" s="140">
        <f>'[4]RegionV3 Summary'!$G$6/1000000</f>
        <v>1.4138212197119993</v>
      </c>
      <c r="M87" s="32">
        <v>0</v>
      </c>
      <c r="N87" s="32">
        <v>0</v>
      </c>
      <c r="O87" s="32">
        <v>0</v>
      </c>
      <c r="P87" s="32">
        <v>0</v>
      </c>
      <c r="Q87" s="32">
        <v>0</v>
      </c>
      <c r="R87" s="32">
        <v>0</v>
      </c>
      <c r="S87" s="32">
        <v>0</v>
      </c>
      <c r="T87" s="32">
        <v>0</v>
      </c>
      <c r="U87" s="32">
        <v>0</v>
      </c>
      <c r="V87" s="32">
        <v>0</v>
      </c>
      <c r="W87" s="32">
        <v>0</v>
      </c>
      <c r="X87" s="32">
        <v>0</v>
      </c>
      <c r="Y87" s="32">
        <v>0</v>
      </c>
      <c r="Z87" s="32">
        <v>0</v>
      </c>
      <c r="AA87" s="32">
        <v>0</v>
      </c>
    </row>
    <row r="88" spans="2:27" hidden="1" outlineLevel="2" x14ac:dyDescent="0.35">
      <c r="B88" s="53" t="str">
        <f t="shared" si="17"/>
        <v>Value of commissioned assets (V)</v>
      </c>
      <c r="C88" s="31">
        <f t="shared" si="5"/>
        <v>10</v>
      </c>
      <c r="D88" s="51" t="s">
        <v>192</v>
      </c>
      <c r="E88" s="31"/>
      <c r="F88" s="31"/>
      <c r="G88" s="31"/>
      <c r="H88" s="31"/>
      <c r="I88" s="31"/>
      <c r="J88" s="31"/>
      <c r="K88" s="31"/>
      <c r="L88" s="140">
        <f>+'[4]RegionV3 Summary'!$B$6/1000000</f>
        <v>21.226881025798004</v>
      </c>
      <c r="M88" s="32">
        <v>0</v>
      </c>
      <c r="N88" s="32">
        <v>0</v>
      </c>
      <c r="O88" s="32">
        <v>0</v>
      </c>
      <c r="P88" s="32">
        <v>0</v>
      </c>
      <c r="Q88" s="32">
        <v>0</v>
      </c>
      <c r="R88" s="32">
        <v>0</v>
      </c>
      <c r="S88" s="32">
        <v>0</v>
      </c>
      <c r="T88" s="32">
        <v>0</v>
      </c>
      <c r="U88" s="32">
        <v>0</v>
      </c>
      <c r="V88" s="32">
        <v>0</v>
      </c>
      <c r="W88" s="32">
        <v>0</v>
      </c>
      <c r="X88" s="32">
        <v>0</v>
      </c>
      <c r="Y88" s="32">
        <v>0</v>
      </c>
      <c r="Z88" s="32">
        <v>0</v>
      </c>
      <c r="AA88" s="32">
        <v>0</v>
      </c>
    </row>
    <row r="89" spans="2:27" hidden="1" outlineLevel="2" x14ac:dyDescent="0.35">
      <c r="B89" s="53" t="str">
        <f t="shared" si="18"/>
        <v>Transmission alternatives costs and MCP opex (TA + MCP)</v>
      </c>
      <c r="C89" s="31">
        <f t="shared" si="5"/>
        <v>10</v>
      </c>
      <c r="D89" s="51" t="s">
        <v>192</v>
      </c>
      <c r="E89" s="31"/>
      <c r="F89" s="31"/>
      <c r="G89" s="31"/>
      <c r="H89" s="31"/>
      <c r="I89" s="31"/>
      <c r="J89" s="31"/>
      <c r="K89" s="31"/>
      <c r="L89" s="32">
        <v>0</v>
      </c>
      <c r="M89" s="32">
        <v>0</v>
      </c>
      <c r="N89" s="32">
        <v>0</v>
      </c>
      <c r="O89" s="32">
        <v>0</v>
      </c>
      <c r="P89" s="32">
        <v>0</v>
      </c>
      <c r="Q89" s="32">
        <v>0</v>
      </c>
      <c r="R89" s="32">
        <v>0</v>
      </c>
      <c r="S89" s="32">
        <v>0</v>
      </c>
      <c r="T89" s="32">
        <v>0</v>
      </c>
      <c r="U89" s="32">
        <v>0</v>
      </c>
      <c r="V89" s="32">
        <v>0</v>
      </c>
      <c r="W89" s="32">
        <v>0</v>
      </c>
      <c r="X89" s="32">
        <v>0</v>
      </c>
      <c r="Y89" s="32">
        <v>0</v>
      </c>
      <c r="Z89" s="32">
        <v>0</v>
      </c>
      <c r="AA89" s="32">
        <v>0</v>
      </c>
    </row>
    <row r="90" spans="2:27" hidden="1" outlineLevel="2" x14ac:dyDescent="0.35">
      <c r="B90" s="53" t="str">
        <f t="shared" si="19"/>
        <v>HVDC insurance and reserves costs (HVDC)</v>
      </c>
      <c r="C90" s="31">
        <f t="shared" si="5"/>
        <v>10</v>
      </c>
      <c r="D90" s="51" t="s">
        <v>192</v>
      </c>
      <c r="E90" s="31"/>
      <c r="F90" s="31"/>
      <c r="G90" s="31"/>
      <c r="H90" s="31"/>
      <c r="I90" s="31"/>
      <c r="J90" s="31"/>
      <c r="K90" s="31"/>
      <c r="L90" s="32">
        <v>0</v>
      </c>
      <c r="M90" s="32">
        <v>0</v>
      </c>
      <c r="N90" s="32">
        <v>0</v>
      </c>
      <c r="O90" s="32">
        <v>0</v>
      </c>
      <c r="P90" s="32">
        <v>0</v>
      </c>
      <c r="Q90" s="32">
        <v>0</v>
      </c>
      <c r="R90" s="32">
        <v>0</v>
      </c>
      <c r="S90" s="32">
        <v>0</v>
      </c>
      <c r="T90" s="32">
        <v>0</v>
      </c>
      <c r="U90" s="32">
        <v>0</v>
      </c>
      <c r="V90" s="32">
        <v>0</v>
      </c>
      <c r="W90" s="32">
        <v>0</v>
      </c>
      <c r="X90" s="32">
        <v>0</v>
      </c>
      <c r="Y90" s="32">
        <v>0</v>
      </c>
      <c r="Z90" s="32">
        <v>0</v>
      </c>
      <c r="AA90" s="32">
        <v>0</v>
      </c>
    </row>
    <row r="91" spans="2:27" hidden="1" outlineLevel="2" x14ac:dyDescent="0.35">
      <c r="B91" s="52" t="str">
        <f t="shared" si="10"/>
        <v>Opening RAB value (V)</v>
      </c>
      <c r="C91" s="29">
        <f t="shared" si="5"/>
        <v>11</v>
      </c>
      <c r="D91" s="50" t="s">
        <v>249</v>
      </c>
      <c r="E91" s="29"/>
      <c r="F91" s="29"/>
      <c r="G91" s="29"/>
      <c r="H91" s="29"/>
      <c r="I91" s="29"/>
      <c r="J91" s="29"/>
      <c r="K91" s="29"/>
      <c r="L91" s="30">
        <v>0</v>
      </c>
      <c r="M91" s="30">
        <v>0</v>
      </c>
      <c r="N91" s="30">
        <v>0</v>
      </c>
      <c r="O91" s="30">
        <v>0</v>
      </c>
      <c r="P91" s="30">
        <v>0</v>
      </c>
      <c r="Q91" s="30">
        <v>0</v>
      </c>
      <c r="R91" s="30">
        <v>0</v>
      </c>
      <c r="S91" s="30">
        <v>0</v>
      </c>
      <c r="T91" s="30">
        <v>0</v>
      </c>
      <c r="U91" s="30">
        <v>0</v>
      </c>
      <c r="V91" s="30">
        <v>0</v>
      </c>
      <c r="W91" s="30">
        <v>0</v>
      </c>
      <c r="X91" s="30">
        <v>0</v>
      </c>
      <c r="Y91" s="30">
        <v>0</v>
      </c>
      <c r="Z91" s="30">
        <v>0</v>
      </c>
      <c r="AA91" s="30">
        <v>0</v>
      </c>
    </row>
    <row r="92" spans="2:27" hidden="1" outlineLevel="2" x14ac:dyDescent="0.35">
      <c r="B92" s="52" t="str">
        <f t="shared" si="11"/>
        <v>Accounting Depreciation (Da)</v>
      </c>
      <c r="C92" s="29">
        <f t="shared" si="5"/>
        <v>11</v>
      </c>
      <c r="D92" s="50" t="s">
        <v>249</v>
      </c>
      <c r="E92" s="29"/>
      <c r="F92" s="29"/>
      <c r="G92" s="29"/>
      <c r="H92" s="29"/>
      <c r="I92" s="29"/>
      <c r="J92" s="29"/>
      <c r="K92" s="29"/>
      <c r="L92" s="179">
        <f>'[4]RegionV3 Summary'!$C$7/1000000</f>
        <v>2.7169903901000009E-2</v>
      </c>
      <c r="M92" s="30">
        <v>0</v>
      </c>
      <c r="N92" s="30">
        <v>0</v>
      </c>
      <c r="O92" s="30">
        <v>0</v>
      </c>
      <c r="P92" s="30">
        <v>0</v>
      </c>
      <c r="Q92" s="30">
        <v>0</v>
      </c>
      <c r="R92" s="30">
        <v>0</v>
      </c>
      <c r="S92" s="30">
        <v>0</v>
      </c>
      <c r="T92" s="30">
        <v>0</v>
      </c>
      <c r="U92" s="30">
        <v>0</v>
      </c>
      <c r="V92" s="30">
        <v>0</v>
      </c>
      <c r="W92" s="30">
        <v>0</v>
      </c>
      <c r="X92" s="30">
        <v>0</v>
      </c>
      <c r="Y92" s="30">
        <v>0</v>
      </c>
      <c r="Z92" s="30">
        <v>0</v>
      </c>
      <c r="AA92" s="30">
        <v>0</v>
      </c>
    </row>
    <row r="93" spans="2:27" hidden="1" outlineLevel="2" x14ac:dyDescent="0.35">
      <c r="B93" s="52" t="str">
        <f t="shared" si="16"/>
        <v>Tax Depreciation (TD)</v>
      </c>
      <c r="C93" s="29">
        <f t="shared" si="5"/>
        <v>11</v>
      </c>
      <c r="D93" s="50" t="s">
        <v>249</v>
      </c>
      <c r="E93" s="29"/>
      <c r="F93" s="29"/>
      <c r="G93" s="29"/>
      <c r="H93" s="29"/>
      <c r="I93" s="29"/>
      <c r="J93" s="29"/>
      <c r="K93" s="29"/>
      <c r="L93" s="139">
        <f>'[4]RegionV3 Summary'!$G$7/1000000</f>
        <v>7.7993477608000017E-2</v>
      </c>
      <c r="M93" s="30">
        <v>0</v>
      </c>
      <c r="N93" s="30">
        <v>0</v>
      </c>
      <c r="O93" s="30">
        <v>0</v>
      </c>
      <c r="P93" s="30">
        <v>0</v>
      </c>
      <c r="Q93" s="30">
        <v>0</v>
      </c>
      <c r="R93" s="30">
        <v>0</v>
      </c>
      <c r="S93" s="30">
        <v>0</v>
      </c>
      <c r="T93" s="30">
        <v>0</v>
      </c>
      <c r="U93" s="30">
        <v>0</v>
      </c>
      <c r="V93" s="30">
        <v>0</v>
      </c>
      <c r="W93" s="30">
        <v>0</v>
      </c>
      <c r="X93" s="30">
        <v>0</v>
      </c>
      <c r="Y93" s="30">
        <v>0</v>
      </c>
      <c r="Z93" s="30">
        <v>0</v>
      </c>
      <c r="AA93" s="30">
        <v>0</v>
      </c>
    </row>
    <row r="94" spans="2:27" hidden="1" outlineLevel="2" x14ac:dyDescent="0.35">
      <c r="B94" s="52" t="str">
        <f t="shared" si="17"/>
        <v>Value of commissioned assets (V)</v>
      </c>
      <c r="C94" s="29">
        <f t="shared" si="5"/>
        <v>11</v>
      </c>
      <c r="D94" s="50" t="s">
        <v>249</v>
      </c>
      <c r="E94" s="29"/>
      <c r="F94" s="29"/>
      <c r="G94" s="29"/>
      <c r="H94" s="29"/>
      <c r="I94" s="29"/>
      <c r="J94" s="29"/>
      <c r="K94" s="29"/>
      <c r="L94" s="179">
        <f>+'[4]RegionV3 Summary'!$B$7/1000000</f>
        <v>1.0183309173079997</v>
      </c>
      <c r="M94" s="30">
        <v>0</v>
      </c>
      <c r="N94" s="30">
        <v>0</v>
      </c>
      <c r="O94" s="30">
        <v>0</v>
      </c>
      <c r="P94" s="30">
        <v>0</v>
      </c>
      <c r="Q94" s="30">
        <v>0</v>
      </c>
      <c r="R94" s="30">
        <v>0</v>
      </c>
      <c r="S94" s="30">
        <v>0</v>
      </c>
      <c r="T94" s="30">
        <v>0</v>
      </c>
      <c r="U94" s="30">
        <v>0</v>
      </c>
      <c r="V94" s="30">
        <v>0</v>
      </c>
      <c r="W94" s="30">
        <v>0</v>
      </c>
      <c r="X94" s="30">
        <v>0</v>
      </c>
      <c r="Y94" s="30">
        <v>0</v>
      </c>
      <c r="Z94" s="30">
        <v>0</v>
      </c>
      <c r="AA94" s="30">
        <v>0</v>
      </c>
    </row>
    <row r="95" spans="2:27" hidden="1" outlineLevel="2" x14ac:dyDescent="0.35">
      <c r="B95" s="52" t="str">
        <f t="shared" si="18"/>
        <v>Transmission alternatives costs and MCP opex (TA + MCP)</v>
      </c>
      <c r="C95" s="29">
        <f t="shared" si="5"/>
        <v>11</v>
      </c>
      <c r="D95" s="50" t="s">
        <v>249</v>
      </c>
      <c r="E95" s="29"/>
      <c r="F95" s="29"/>
      <c r="G95" s="29"/>
      <c r="H95" s="29"/>
      <c r="I95" s="29"/>
      <c r="J95" s="29"/>
      <c r="K95" s="29"/>
      <c r="L95" s="30">
        <v>0</v>
      </c>
      <c r="M95" s="30">
        <v>0</v>
      </c>
      <c r="N95" s="30">
        <v>0</v>
      </c>
      <c r="O95" s="30">
        <v>0</v>
      </c>
      <c r="P95" s="30">
        <v>0</v>
      </c>
      <c r="Q95" s="30">
        <v>0</v>
      </c>
      <c r="R95" s="30">
        <v>0</v>
      </c>
      <c r="S95" s="30">
        <v>0</v>
      </c>
      <c r="T95" s="30">
        <v>0</v>
      </c>
      <c r="U95" s="30">
        <v>0</v>
      </c>
      <c r="V95" s="30">
        <v>0</v>
      </c>
      <c r="W95" s="30">
        <v>0</v>
      </c>
      <c r="X95" s="30">
        <v>0</v>
      </c>
      <c r="Y95" s="30">
        <v>0</v>
      </c>
      <c r="Z95" s="30">
        <v>0</v>
      </c>
      <c r="AA95" s="30">
        <v>0</v>
      </c>
    </row>
    <row r="96" spans="2:27" hidden="1" outlineLevel="2" x14ac:dyDescent="0.35">
      <c r="B96" s="52" t="str">
        <f t="shared" si="19"/>
        <v>HVDC insurance and reserves costs (HVDC)</v>
      </c>
      <c r="C96" s="29">
        <f t="shared" si="5"/>
        <v>11</v>
      </c>
      <c r="D96" s="50" t="s">
        <v>249</v>
      </c>
      <c r="E96" s="29"/>
      <c r="F96" s="29"/>
      <c r="G96" s="29"/>
      <c r="H96" s="29"/>
      <c r="I96" s="29"/>
      <c r="J96" s="29"/>
      <c r="K96" s="29"/>
      <c r="L96" s="30">
        <v>0</v>
      </c>
      <c r="M96" s="30">
        <v>0</v>
      </c>
      <c r="N96" s="30">
        <v>0</v>
      </c>
      <c r="O96" s="30">
        <v>0</v>
      </c>
      <c r="P96" s="30">
        <v>0</v>
      </c>
      <c r="Q96" s="30">
        <v>0</v>
      </c>
      <c r="R96" s="30">
        <v>0</v>
      </c>
      <c r="S96" s="30">
        <v>0</v>
      </c>
      <c r="T96" s="30">
        <v>0</v>
      </c>
      <c r="U96" s="30">
        <v>0</v>
      </c>
      <c r="V96" s="30">
        <v>0</v>
      </c>
      <c r="W96" s="30">
        <v>0</v>
      </c>
      <c r="X96" s="30">
        <v>0</v>
      </c>
      <c r="Y96" s="30">
        <v>0</v>
      </c>
      <c r="Z96" s="30">
        <v>0</v>
      </c>
      <c r="AA96" s="30">
        <v>0</v>
      </c>
    </row>
    <row r="97" spans="2:27" hidden="1" outlineLevel="2" x14ac:dyDescent="0.35">
      <c r="B97" s="53" t="str">
        <f t="shared" si="10"/>
        <v>Opening RAB value (V)</v>
      </c>
      <c r="C97" s="31">
        <f t="shared" si="5"/>
        <v>12</v>
      </c>
      <c r="D97" s="51" t="s">
        <v>262</v>
      </c>
      <c r="E97" s="31"/>
      <c r="F97" s="31"/>
      <c r="G97" s="31"/>
      <c r="H97" s="31"/>
      <c r="I97" s="31"/>
      <c r="J97" s="31"/>
      <c r="K97" s="31"/>
      <c r="L97" s="32">
        <v>0</v>
      </c>
      <c r="M97" s="32">
        <v>0</v>
      </c>
      <c r="N97" s="32">
        <v>0</v>
      </c>
      <c r="O97" s="32">
        <v>0</v>
      </c>
      <c r="P97" s="32">
        <v>0</v>
      </c>
      <c r="Q97" s="32">
        <v>0</v>
      </c>
      <c r="R97" s="32">
        <v>0</v>
      </c>
      <c r="S97" s="32">
        <v>0</v>
      </c>
      <c r="T97" s="32">
        <v>0</v>
      </c>
      <c r="U97" s="32">
        <v>0</v>
      </c>
      <c r="V97" s="32">
        <v>0</v>
      </c>
      <c r="W97" s="32">
        <v>0</v>
      </c>
      <c r="X97" s="32">
        <v>0</v>
      </c>
      <c r="Y97" s="32">
        <v>0</v>
      </c>
      <c r="Z97" s="32">
        <v>0</v>
      </c>
      <c r="AA97" s="32">
        <v>0</v>
      </c>
    </row>
    <row r="98" spans="2:27" hidden="1" outlineLevel="2" x14ac:dyDescent="0.35">
      <c r="B98" s="53" t="str">
        <f t="shared" si="11"/>
        <v>Accounting Depreciation (Da)</v>
      </c>
      <c r="C98" s="31">
        <f t="shared" si="5"/>
        <v>12</v>
      </c>
      <c r="D98" s="51" t="s">
        <v>262</v>
      </c>
      <c r="E98" s="31"/>
      <c r="F98" s="31"/>
      <c r="G98" s="31"/>
      <c r="H98" s="31"/>
      <c r="I98" s="31"/>
      <c r="J98" s="31"/>
      <c r="K98" s="31"/>
      <c r="L98" s="140">
        <f>'[4]RegionV3 Summary'!$C$8/1000000</f>
        <v>0.28099239999999925</v>
      </c>
      <c r="M98" s="32">
        <v>0</v>
      </c>
      <c r="N98" s="32">
        <v>0</v>
      </c>
      <c r="O98" s="32">
        <v>0</v>
      </c>
      <c r="P98" s="32">
        <v>0</v>
      </c>
      <c r="Q98" s="32">
        <v>0</v>
      </c>
      <c r="R98" s="32">
        <v>0</v>
      </c>
      <c r="S98" s="32">
        <v>0</v>
      </c>
      <c r="T98" s="32">
        <v>0</v>
      </c>
      <c r="U98" s="32">
        <v>0</v>
      </c>
      <c r="V98" s="32">
        <v>0</v>
      </c>
      <c r="W98" s="32">
        <v>0</v>
      </c>
      <c r="X98" s="32">
        <v>0</v>
      </c>
      <c r="Y98" s="32">
        <v>0</v>
      </c>
      <c r="Z98" s="32">
        <v>0</v>
      </c>
      <c r="AA98" s="32">
        <v>0</v>
      </c>
    </row>
    <row r="99" spans="2:27" hidden="1" outlineLevel="2" x14ac:dyDescent="0.35">
      <c r="B99" s="53" t="str">
        <f t="shared" si="16"/>
        <v>Tax Depreciation (TD)</v>
      </c>
      <c r="C99" s="31">
        <f t="shared" si="5"/>
        <v>12</v>
      </c>
      <c r="D99" s="51" t="s">
        <v>262</v>
      </c>
      <c r="E99" s="31"/>
      <c r="F99" s="31"/>
      <c r="G99" s="31"/>
      <c r="H99" s="31"/>
      <c r="I99" s="31"/>
      <c r="J99" s="31"/>
      <c r="K99" s="31"/>
      <c r="L99" s="140">
        <f>'[4]RegionV3 Summary'!$G$8/1000000</f>
        <v>0.7524829699999992</v>
      </c>
      <c r="M99" s="32">
        <v>0</v>
      </c>
      <c r="N99" s="32">
        <v>0</v>
      </c>
      <c r="O99" s="32">
        <v>0</v>
      </c>
      <c r="P99" s="32">
        <v>0</v>
      </c>
      <c r="Q99" s="32">
        <v>0</v>
      </c>
      <c r="R99" s="32">
        <v>0</v>
      </c>
      <c r="S99" s="32">
        <v>0</v>
      </c>
      <c r="T99" s="32">
        <v>0</v>
      </c>
      <c r="U99" s="32">
        <v>0</v>
      </c>
      <c r="V99" s="32">
        <v>0</v>
      </c>
      <c r="W99" s="32">
        <v>0</v>
      </c>
      <c r="X99" s="32">
        <v>0</v>
      </c>
      <c r="Y99" s="32">
        <v>0</v>
      </c>
      <c r="Z99" s="32">
        <v>0</v>
      </c>
      <c r="AA99" s="32">
        <v>0</v>
      </c>
    </row>
    <row r="100" spans="2:27" hidden="1" outlineLevel="2" x14ac:dyDescent="0.35">
      <c r="B100" s="53" t="str">
        <f t="shared" si="17"/>
        <v>Value of commissioned assets (V)</v>
      </c>
      <c r="C100" s="31">
        <f t="shared" si="5"/>
        <v>12</v>
      </c>
      <c r="D100" s="51" t="s">
        <v>262</v>
      </c>
      <c r="E100" s="31"/>
      <c r="F100" s="31"/>
      <c r="G100" s="31"/>
      <c r="H100" s="31"/>
      <c r="I100" s="31"/>
      <c r="J100" s="31"/>
      <c r="K100" s="31"/>
      <c r="L100" s="140">
        <f>+'[4]RegionV3 Summary'!$B$8/1000000</f>
        <v>5.4268278099999909</v>
      </c>
      <c r="M100" s="32">
        <v>0</v>
      </c>
      <c r="N100" s="32">
        <v>0</v>
      </c>
      <c r="O100" s="32">
        <v>0</v>
      </c>
      <c r="P100" s="32">
        <v>0</v>
      </c>
      <c r="Q100" s="32">
        <v>0</v>
      </c>
      <c r="R100" s="32">
        <v>0</v>
      </c>
      <c r="S100" s="32">
        <v>0</v>
      </c>
      <c r="T100" s="32">
        <v>0</v>
      </c>
      <c r="U100" s="32">
        <v>0</v>
      </c>
      <c r="V100" s="32">
        <v>0</v>
      </c>
      <c r="W100" s="32">
        <v>0</v>
      </c>
      <c r="X100" s="32">
        <v>0</v>
      </c>
      <c r="Y100" s="32">
        <v>0</v>
      </c>
      <c r="Z100" s="32">
        <v>0</v>
      </c>
      <c r="AA100" s="32">
        <v>0</v>
      </c>
    </row>
    <row r="101" spans="2:27" hidden="1" outlineLevel="2" x14ac:dyDescent="0.35">
      <c r="B101" s="53" t="str">
        <f t="shared" si="18"/>
        <v>Transmission alternatives costs and MCP opex (TA + MCP)</v>
      </c>
      <c r="C101" s="31">
        <f t="shared" si="5"/>
        <v>12</v>
      </c>
      <c r="D101" s="51" t="s">
        <v>262</v>
      </c>
      <c r="E101" s="31"/>
      <c r="F101" s="31"/>
      <c r="G101" s="31"/>
      <c r="H101" s="31"/>
      <c r="I101" s="31"/>
      <c r="J101" s="31"/>
      <c r="K101" s="31"/>
      <c r="L101" s="32">
        <v>0</v>
      </c>
      <c r="M101" s="32">
        <v>0</v>
      </c>
      <c r="N101" s="32">
        <v>0</v>
      </c>
      <c r="O101" s="32">
        <v>0</v>
      </c>
      <c r="P101" s="32">
        <v>0</v>
      </c>
      <c r="Q101" s="32">
        <v>0</v>
      </c>
      <c r="R101" s="32">
        <v>0</v>
      </c>
      <c r="S101" s="32">
        <v>0</v>
      </c>
      <c r="T101" s="32">
        <v>0</v>
      </c>
      <c r="U101" s="32">
        <v>0</v>
      </c>
      <c r="V101" s="32">
        <v>0</v>
      </c>
      <c r="W101" s="32">
        <v>0</v>
      </c>
      <c r="X101" s="32">
        <v>0</v>
      </c>
      <c r="Y101" s="32">
        <v>0</v>
      </c>
      <c r="Z101" s="32">
        <v>0</v>
      </c>
      <c r="AA101" s="32">
        <v>0</v>
      </c>
    </row>
    <row r="102" spans="2:27" hidden="1" outlineLevel="2" x14ac:dyDescent="0.35">
      <c r="B102" s="53" t="str">
        <f t="shared" si="19"/>
        <v>HVDC insurance and reserves costs (HVDC)</v>
      </c>
      <c r="C102" s="31">
        <f t="shared" ref="C102:C165" si="20">+C96+1</f>
        <v>12</v>
      </c>
      <c r="D102" s="51" t="s">
        <v>262</v>
      </c>
      <c r="E102" s="31"/>
      <c r="F102" s="31"/>
      <c r="G102" s="31"/>
      <c r="H102" s="31"/>
      <c r="I102" s="31"/>
      <c r="J102" s="31"/>
      <c r="K102" s="31"/>
      <c r="L102" s="32">
        <v>0</v>
      </c>
      <c r="M102" s="32">
        <v>0</v>
      </c>
      <c r="N102" s="32">
        <v>0</v>
      </c>
      <c r="O102" s="32">
        <v>0</v>
      </c>
      <c r="P102" s="32">
        <v>0</v>
      </c>
      <c r="Q102" s="32">
        <v>0</v>
      </c>
      <c r="R102" s="32">
        <v>0</v>
      </c>
      <c r="S102" s="32">
        <v>0</v>
      </c>
      <c r="T102" s="32">
        <v>0</v>
      </c>
      <c r="U102" s="32">
        <v>0</v>
      </c>
      <c r="V102" s="32">
        <v>0</v>
      </c>
      <c r="W102" s="32">
        <v>0</v>
      </c>
      <c r="X102" s="32">
        <v>0</v>
      </c>
      <c r="Y102" s="32">
        <v>0</v>
      </c>
      <c r="Z102" s="32">
        <v>0</v>
      </c>
      <c r="AA102" s="32">
        <v>0</v>
      </c>
    </row>
    <row r="103" spans="2:27" hidden="1" outlineLevel="2" x14ac:dyDescent="0.35">
      <c r="B103" s="52" t="str">
        <f t="shared" si="10"/>
        <v>Opening RAB value (V)</v>
      </c>
      <c r="C103" s="29">
        <f t="shared" si="20"/>
        <v>13</v>
      </c>
      <c r="D103" s="50" t="s">
        <v>193</v>
      </c>
      <c r="E103" s="29"/>
      <c r="F103" s="29"/>
      <c r="G103" s="29"/>
      <c r="H103" s="29"/>
      <c r="I103" s="29"/>
      <c r="J103" s="29"/>
      <c r="K103" s="29"/>
      <c r="L103" s="30">
        <v>0</v>
      </c>
      <c r="M103" s="30">
        <v>0</v>
      </c>
      <c r="N103" s="30">
        <v>0</v>
      </c>
      <c r="O103" s="30">
        <v>0</v>
      </c>
      <c r="P103" s="30">
        <v>0</v>
      </c>
      <c r="Q103" s="30">
        <v>0</v>
      </c>
      <c r="R103" s="30">
        <v>0</v>
      </c>
      <c r="S103" s="30">
        <v>0</v>
      </c>
      <c r="T103" s="30">
        <v>0</v>
      </c>
      <c r="U103" s="30">
        <v>0</v>
      </c>
      <c r="V103" s="30">
        <v>0</v>
      </c>
      <c r="W103" s="30">
        <v>0</v>
      </c>
      <c r="X103" s="30">
        <v>0</v>
      </c>
      <c r="Y103" s="30">
        <v>0</v>
      </c>
      <c r="Z103" s="30">
        <v>0</v>
      </c>
      <c r="AA103" s="30">
        <v>0</v>
      </c>
    </row>
    <row r="104" spans="2:27" hidden="1" outlineLevel="2" x14ac:dyDescent="0.35">
      <c r="B104" s="52" t="str">
        <f t="shared" si="11"/>
        <v>Accounting Depreciation (Da)</v>
      </c>
      <c r="C104" s="29">
        <f t="shared" si="20"/>
        <v>13</v>
      </c>
      <c r="D104" s="50" t="s">
        <v>193</v>
      </c>
      <c r="E104" s="29"/>
      <c r="F104" s="29"/>
      <c r="G104" s="29"/>
      <c r="H104" s="29"/>
      <c r="I104" s="29"/>
      <c r="J104" s="29"/>
      <c r="K104" s="29"/>
      <c r="L104" s="179">
        <f>'[4]RegionV3 Summary'!$C$9/1000000</f>
        <v>2.6460578794999971E-2</v>
      </c>
      <c r="M104" s="30">
        <v>0</v>
      </c>
      <c r="N104" s="30">
        <v>0</v>
      </c>
      <c r="O104" s="30">
        <v>0</v>
      </c>
      <c r="P104" s="30">
        <v>0</v>
      </c>
      <c r="Q104" s="30">
        <v>0</v>
      </c>
      <c r="R104" s="30">
        <v>0</v>
      </c>
      <c r="S104" s="30">
        <v>0</v>
      </c>
      <c r="T104" s="30">
        <v>0</v>
      </c>
      <c r="U104" s="30">
        <v>0</v>
      </c>
      <c r="V104" s="30">
        <v>0</v>
      </c>
      <c r="W104" s="30">
        <v>0</v>
      </c>
      <c r="X104" s="30">
        <v>0</v>
      </c>
      <c r="Y104" s="30">
        <v>0</v>
      </c>
      <c r="Z104" s="30">
        <v>0</v>
      </c>
      <c r="AA104" s="30">
        <v>0</v>
      </c>
    </row>
    <row r="105" spans="2:27" hidden="1" outlineLevel="2" x14ac:dyDescent="0.35">
      <c r="B105" s="52" t="str">
        <f t="shared" si="16"/>
        <v>Tax Depreciation (TD)</v>
      </c>
      <c r="C105" s="29">
        <f t="shared" si="20"/>
        <v>13</v>
      </c>
      <c r="D105" s="50" t="s">
        <v>193</v>
      </c>
      <c r="E105" s="29"/>
      <c r="F105" s="29"/>
      <c r="G105" s="29"/>
      <c r="H105" s="29"/>
      <c r="I105" s="29"/>
      <c r="J105" s="29"/>
      <c r="K105" s="29"/>
      <c r="L105" s="139">
        <f>'[4]RegionV3 Summary'!$G$9/1000000</f>
        <v>5.0573110848999951E-2</v>
      </c>
      <c r="M105" s="30">
        <v>0</v>
      </c>
      <c r="N105" s="30">
        <v>0</v>
      </c>
      <c r="O105" s="30">
        <v>0</v>
      </c>
      <c r="P105" s="30">
        <v>0</v>
      </c>
      <c r="Q105" s="30">
        <v>0</v>
      </c>
      <c r="R105" s="30">
        <v>0</v>
      </c>
      <c r="S105" s="30">
        <v>0</v>
      </c>
      <c r="T105" s="30">
        <v>0</v>
      </c>
      <c r="U105" s="30">
        <v>0</v>
      </c>
      <c r="V105" s="30">
        <v>0</v>
      </c>
      <c r="W105" s="30">
        <v>0</v>
      </c>
      <c r="X105" s="30">
        <v>0</v>
      </c>
      <c r="Y105" s="30">
        <v>0</v>
      </c>
      <c r="Z105" s="30">
        <v>0</v>
      </c>
      <c r="AA105" s="30">
        <v>0</v>
      </c>
    </row>
    <row r="106" spans="2:27" hidden="1" outlineLevel="2" x14ac:dyDescent="0.35">
      <c r="B106" s="52" t="str">
        <f t="shared" si="17"/>
        <v>Value of commissioned assets (V)</v>
      </c>
      <c r="C106" s="29">
        <f t="shared" si="20"/>
        <v>13</v>
      </c>
      <c r="D106" s="50" t="s">
        <v>193</v>
      </c>
      <c r="E106" s="29"/>
      <c r="F106" s="29"/>
      <c r="G106" s="29"/>
      <c r="H106" s="29"/>
      <c r="I106" s="29"/>
      <c r="J106" s="29"/>
      <c r="K106" s="29"/>
      <c r="L106" s="179">
        <f>+'[4]RegionV3 Summary'!$B$9/1000000</f>
        <v>0.33680426000000019</v>
      </c>
      <c r="M106" s="30">
        <v>0</v>
      </c>
      <c r="N106" s="30">
        <v>0</v>
      </c>
      <c r="O106" s="30">
        <v>0</v>
      </c>
      <c r="P106" s="30">
        <v>0</v>
      </c>
      <c r="Q106" s="30">
        <v>0</v>
      </c>
      <c r="R106" s="30">
        <v>0</v>
      </c>
      <c r="S106" s="30">
        <v>0</v>
      </c>
      <c r="T106" s="30">
        <v>0</v>
      </c>
      <c r="U106" s="30">
        <v>0</v>
      </c>
      <c r="V106" s="30">
        <v>0</v>
      </c>
      <c r="W106" s="30">
        <v>0</v>
      </c>
      <c r="X106" s="30">
        <v>0</v>
      </c>
      <c r="Y106" s="30">
        <v>0</v>
      </c>
      <c r="Z106" s="30">
        <v>0</v>
      </c>
      <c r="AA106" s="30">
        <v>0</v>
      </c>
    </row>
    <row r="107" spans="2:27" hidden="1" outlineLevel="2" x14ac:dyDescent="0.35">
      <c r="B107" s="52" t="str">
        <f t="shared" si="18"/>
        <v>Transmission alternatives costs and MCP opex (TA + MCP)</v>
      </c>
      <c r="C107" s="29">
        <f t="shared" si="20"/>
        <v>13</v>
      </c>
      <c r="D107" s="50" t="s">
        <v>193</v>
      </c>
      <c r="E107" s="29"/>
      <c r="F107" s="29"/>
      <c r="G107" s="29"/>
      <c r="H107" s="29"/>
      <c r="I107" s="29"/>
      <c r="J107" s="29"/>
      <c r="K107" s="29"/>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row>
    <row r="108" spans="2:27" hidden="1" outlineLevel="2" x14ac:dyDescent="0.35">
      <c r="B108" s="52" t="str">
        <f t="shared" si="19"/>
        <v>HVDC insurance and reserves costs (HVDC)</v>
      </c>
      <c r="C108" s="29">
        <f t="shared" si="20"/>
        <v>13</v>
      </c>
      <c r="D108" s="50" t="s">
        <v>193</v>
      </c>
      <c r="E108" s="29"/>
      <c r="F108" s="29"/>
      <c r="G108" s="29"/>
      <c r="H108" s="29"/>
      <c r="I108" s="29"/>
      <c r="J108" s="29"/>
      <c r="K108" s="29"/>
      <c r="L108" s="30">
        <v>0</v>
      </c>
      <c r="M108" s="30">
        <v>0</v>
      </c>
      <c r="N108" s="30">
        <v>0</v>
      </c>
      <c r="O108" s="30">
        <v>0</v>
      </c>
      <c r="P108" s="30">
        <v>0</v>
      </c>
      <c r="Q108" s="30">
        <v>0</v>
      </c>
      <c r="R108" s="30">
        <v>0</v>
      </c>
      <c r="S108" s="30">
        <v>0</v>
      </c>
      <c r="T108" s="30">
        <v>0</v>
      </c>
      <c r="U108" s="30">
        <v>0</v>
      </c>
      <c r="V108" s="30">
        <v>0</v>
      </c>
      <c r="W108" s="30">
        <v>0</v>
      </c>
      <c r="X108" s="30">
        <v>0</v>
      </c>
      <c r="Y108" s="30">
        <v>0</v>
      </c>
      <c r="Z108" s="30">
        <v>0</v>
      </c>
      <c r="AA108" s="30">
        <v>0</v>
      </c>
    </row>
    <row r="109" spans="2:27" hidden="1" outlineLevel="2" x14ac:dyDescent="0.35">
      <c r="B109" s="53" t="str">
        <f t="shared" ref="B109:B169" si="21">+$B$24</f>
        <v>Opening RAB value (V)</v>
      </c>
      <c r="C109" s="31">
        <f t="shared" si="20"/>
        <v>14</v>
      </c>
      <c r="D109" s="51" t="s">
        <v>177</v>
      </c>
      <c r="E109" s="31"/>
      <c r="F109" s="31"/>
      <c r="G109" s="31"/>
      <c r="H109" s="31"/>
      <c r="I109" s="31"/>
      <c r="J109" s="31"/>
      <c r="K109" s="31"/>
      <c r="L109" s="32">
        <v>0</v>
      </c>
      <c r="M109" s="32">
        <v>0</v>
      </c>
      <c r="N109" s="32">
        <v>0</v>
      </c>
      <c r="O109" s="32">
        <v>0</v>
      </c>
      <c r="P109" s="32">
        <v>0</v>
      </c>
      <c r="Q109" s="32">
        <v>0</v>
      </c>
      <c r="R109" s="32">
        <v>0</v>
      </c>
      <c r="S109" s="32">
        <v>0</v>
      </c>
      <c r="T109" s="32">
        <v>0</v>
      </c>
      <c r="U109" s="32">
        <v>0</v>
      </c>
      <c r="V109" s="32">
        <v>0</v>
      </c>
      <c r="W109" s="32">
        <v>0</v>
      </c>
      <c r="X109" s="32">
        <v>0</v>
      </c>
      <c r="Y109" s="32">
        <v>0</v>
      </c>
      <c r="Z109" s="32">
        <v>0</v>
      </c>
      <c r="AA109" s="32">
        <v>0</v>
      </c>
    </row>
    <row r="110" spans="2:27" hidden="1" outlineLevel="2" x14ac:dyDescent="0.35">
      <c r="B110" s="53" t="str">
        <f t="shared" ref="B110:B170" si="22">+$B$25</f>
        <v>Accounting Depreciation (Da)</v>
      </c>
      <c r="C110" s="31">
        <f t="shared" si="20"/>
        <v>14</v>
      </c>
      <c r="D110" s="51" t="s">
        <v>177</v>
      </c>
      <c r="E110" s="31"/>
      <c r="F110" s="31"/>
      <c r="G110" s="31"/>
      <c r="H110" s="31"/>
      <c r="I110" s="31"/>
      <c r="J110" s="31"/>
      <c r="K110" s="31"/>
      <c r="L110" s="140">
        <f>'[4]RegionV3 Summary'!$C$10/1000000</f>
        <v>0.1639271631170002</v>
      </c>
      <c r="M110" s="32">
        <v>0</v>
      </c>
      <c r="N110" s="32">
        <v>0</v>
      </c>
      <c r="O110" s="32">
        <v>0</v>
      </c>
      <c r="P110" s="32">
        <v>0</v>
      </c>
      <c r="Q110" s="32">
        <v>0</v>
      </c>
      <c r="R110" s="32">
        <v>0</v>
      </c>
      <c r="S110" s="32">
        <v>0</v>
      </c>
      <c r="T110" s="32">
        <v>0</v>
      </c>
      <c r="U110" s="32">
        <v>0</v>
      </c>
      <c r="V110" s="32">
        <v>0</v>
      </c>
      <c r="W110" s="32">
        <v>0</v>
      </c>
      <c r="X110" s="32">
        <v>0</v>
      </c>
      <c r="Y110" s="32">
        <v>0</v>
      </c>
      <c r="Z110" s="32">
        <v>0</v>
      </c>
      <c r="AA110" s="32">
        <v>0</v>
      </c>
    </row>
    <row r="111" spans="2:27" hidden="1" outlineLevel="2" x14ac:dyDescent="0.35">
      <c r="B111" s="53" t="str">
        <f t="shared" si="16"/>
        <v>Tax Depreciation (TD)</v>
      </c>
      <c r="C111" s="31">
        <f t="shared" si="20"/>
        <v>14</v>
      </c>
      <c r="D111" s="51" t="s">
        <v>177</v>
      </c>
      <c r="E111" s="31"/>
      <c r="F111" s="31"/>
      <c r="G111" s="31"/>
      <c r="H111" s="31"/>
      <c r="I111" s="31"/>
      <c r="J111" s="31"/>
      <c r="K111" s="31"/>
      <c r="L111" s="140">
        <f>'[4]RegionV3 Summary'!$G$10/1000000</f>
        <v>0.30224507996700029</v>
      </c>
      <c r="M111" s="32">
        <v>0</v>
      </c>
      <c r="N111" s="32">
        <v>0</v>
      </c>
      <c r="O111" s="32">
        <v>0</v>
      </c>
      <c r="P111" s="32">
        <v>0</v>
      </c>
      <c r="Q111" s="32">
        <v>0</v>
      </c>
      <c r="R111" s="32">
        <v>0</v>
      </c>
      <c r="S111" s="32">
        <v>0</v>
      </c>
      <c r="T111" s="32">
        <v>0</v>
      </c>
      <c r="U111" s="32">
        <v>0</v>
      </c>
      <c r="V111" s="32">
        <v>0</v>
      </c>
      <c r="W111" s="32">
        <v>0</v>
      </c>
      <c r="X111" s="32">
        <v>0</v>
      </c>
      <c r="Y111" s="32">
        <v>0</v>
      </c>
      <c r="Z111" s="32">
        <v>0</v>
      </c>
      <c r="AA111" s="32">
        <v>0</v>
      </c>
    </row>
    <row r="112" spans="2:27" hidden="1" outlineLevel="2" x14ac:dyDescent="0.35">
      <c r="B112" s="53" t="str">
        <f t="shared" si="17"/>
        <v>Value of commissioned assets (V)</v>
      </c>
      <c r="C112" s="31">
        <f t="shared" si="20"/>
        <v>14</v>
      </c>
      <c r="D112" s="51" t="s">
        <v>177</v>
      </c>
      <c r="E112" s="31"/>
      <c r="F112" s="31"/>
      <c r="G112" s="31"/>
      <c r="H112" s="31"/>
      <c r="I112" s="31"/>
      <c r="J112" s="31"/>
      <c r="K112" s="31"/>
      <c r="L112" s="140">
        <f>+'[4]RegionV3 Summary'!$B$10/1000000</f>
        <v>3.2345831651879999</v>
      </c>
      <c r="M112" s="32">
        <v>0</v>
      </c>
      <c r="N112" s="32">
        <v>0</v>
      </c>
      <c r="O112" s="32">
        <v>0</v>
      </c>
      <c r="P112" s="32">
        <v>0</v>
      </c>
      <c r="Q112" s="32">
        <v>0</v>
      </c>
      <c r="R112" s="32">
        <v>0</v>
      </c>
      <c r="S112" s="32">
        <v>0</v>
      </c>
      <c r="T112" s="32">
        <v>0</v>
      </c>
      <c r="U112" s="32">
        <v>0</v>
      </c>
      <c r="V112" s="32">
        <v>0</v>
      </c>
      <c r="W112" s="32">
        <v>0</v>
      </c>
      <c r="X112" s="32">
        <v>0</v>
      </c>
      <c r="Y112" s="32">
        <v>0</v>
      </c>
      <c r="Z112" s="32">
        <v>0</v>
      </c>
      <c r="AA112" s="32">
        <v>0</v>
      </c>
    </row>
    <row r="113" spans="2:27" hidden="1" outlineLevel="2" x14ac:dyDescent="0.35">
      <c r="B113" s="53" t="str">
        <f t="shared" si="18"/>
        <v>Transmission alternatives costs and MCP opex (TA + MCP)</v>
      </c>
      <c r="C113" s="31">
        <f t="shared" si="20"/>
        <v>14</v>
      </c>
      <c r="D113" s="51" t="s">
        <v>177</v>
      </c>
      <c r="E113" s="31"/>
      <c r="F113" s="31"/>
      <c r="G113" s="31"/>
      <c r="H113" s="31"/>
      <c r="I113" s="31"/>
      <c r="J113" s="31"/>
      <c r="K113" s="31"/>
      <c r="L113" s="32">
        <v>0</v>
      </c>
      <c r="M113" s="32">
        <v>0</v>
      </c>
      <c r="N113" s="32">
        <v>0</v>
      </c>
      <c r="O113" s="32">
        <v>0</v>
      </c>
      <c r="P113" s="32">
        <v>0</v>
      </c>
      <c r="Q113" s="32">
        <v>0</v>
      </c>
      <c r="R113" s="32">
        <v>0</v>
      </c>
      <c r="S113" s="32">
        <v>0</v>
      </c>
      <c r="T113" s="32">
        <v>0</v>
      </c>
      <c r="U113" s="32">
        <v>0</v>
      </c>
      <c r="V113" s="32">
        <v>0</v>
      </c>
      <c r="W113" s="32">
        <v>0</v>
      </c>
      <c r="X113" s="32">
        <v>0</v>
      </c>
      <c r="Y113" s="32">
        <v>0</v>
      </c>
      <c r="Z113" s="32">
        <v>0</v>
      </c>
      <c r="AA113" s="32">
        <v>0</v>
      </c>
    </row>
    <row r="114" spans="2:27" hidden="1" outlineLevel="2" x14ac:dyDescent="0.35">
      <c r="B114" s="53" t="str">
        <f t="shared" si="19"/>
        <v>HVDC insurance and reserves costs (HVDC)</v>
      </c>
      <c r="C114" s="31">
        <f t="shared" si="20"/>
        <v>14</v>
      </c>
      <c r="D114" s="51" t="s">
        <v>177</v>
      </c>
      <c r="E114" s="31"/>
      <c r="F114" s="31"/>
      <c r="G114" s="31"/>
      <c r="H114" s="31"/>
      <c r="I114" s="31"/>
      <c r="J114" s="31"/>
      <c r="K114" s="31"/>
      <c r="L114" s="32">
        <v>0</v>
      </c>
      <c r="M114" s="32">
        <v>0</v>
      </c>
      <c r="N114" s="32">
        <v>0</v>
      </c>
      <c r="O114" s="32">
        <v>0</v>
      </c>
      <c r="P114" s="32">
        <v>0</v>
      </c>
      <c r="Q114" s="32">
        <v>0</v>
      </c>
      <c r="R114" s="32">
        <v>0</v>
      </c>
      <c r="S114" s="32">
        <v>0</v>
      </c>
      <c r="T114" s="32">
        <v>0</v>
      </c>
      <c r="U114" s="32">
        <v>0</v>
      </c>
      <c r="V114" s="32">
        <v>0</v>
      </c>
      <c r="W114" s="32">
        <v>0</v>
      </c>
      <c r="X114" s="32">
        <v>0</v>
      </c>
      <c r="Y114" s="32">
        <v>0</v>
      </c>
      <c r="Z114" s="32">
        <v>0</v>
      </c>
      <c r="AA114" s="32">
        <v>0</v>
      </c>
    </row>
    <row r="115" spans="2:27" hidden="1" outlineLevel="2" x14ac:dyDescent="0.35">
      <c r="B115" s="52" t="str">
        <f t="shared" si="21"/>
        <v>Opening RAB value (V)</v>
      </c>
      <c r="C115" s="29">
        <f t="shared" si="20"/>
        <v>15</v>
      </c>
      <c r="D115" s="50" t="s">
        <v>176</v>
      </c>
      <c r="E115" s="29"/>
      <c r="F115" s="29"/>
      <c r="G115" s="29"/>
      <c r="H115" s="29"/>
      <c r="I115" s="29"/>
      <c r="J115" s="29"/>
      <c r="K115" s="29"/>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row>
    <row r="116" spans="2:27" hidden="1" outlineLevel="2" x14ac:dyDescent="0.35">
      <c r="B116" s="52" t="str">
        <f t="shared" si="22"/>
        <v>Accounting Depreciation (Da)</v>
      </c>
      <c r="C116" s="29">
        <f t="shared" si="20"/>
        <v>15</v>
      </c>
      <c r="D116" s="50" t="s">
        <v>176</v>
      </c>
      <c r="E116" s="29"/>
      <c r="F116" s="29"/>
      <c r="G116" s="29"/>
      <c r="H116" s="29"/>
      <c r="I116" s="29"/>
      <c r="J116" s="29"/>
      <c r="K116" s="29"/>
      <c r="L116" s="179">
        <f>'[4]RegionV3 Summary'!$C$11/1000000</f>
        <v>0.94010748051000959</v>
      </c>
      <c r="M116" s="30">
        <v>0</v>
      </c>
      <c r="N116" s="30">
        <v>0</v>
      </c>
      <c r="O116" s="30">
        <v>0</v>
      </c>
      <c r="P116" s="30">
        <v>0</v>
      </c>
      <c r="Q116" s="30">
        <v>0</v>
      </c>
      <c r="R116" s="30">
        <v>0</v>
      </c>
      <c r="S116" s="30">
        <v>0</v>
      </c>
      <c r="T116" s="30">
        <v>0</v>
      </c>
      <c r="U116" s="30">
        <v>0</v>
      </c>
      <c r="V116" s="30">
        <v>0</v>
      </c>
      <c r="W116" s="30">
        <v>0</v>
      </c>
      <c r="X116" s="30">
        <v>0</v>
      </c>
      <c r="Y116" s="30">
        <v>0</v>
      </c>
      <c r="Z116" s="30">
        <v>0</v>
      </c>
      <c r="AA116" s="30">
        <v>0</v>
      </c>
    </row>
    <row r="117" spans="2:27" hidden="1" outlineLevel="2" x14ac:dyDescent="0.35">
      <c r="B117" s="52" t="str">
        <f t="shared" ref="B117:B177" si="23">+$B$26</f>
        <v>Tax Depreciation (TD)</v>
      </c>
      <c r="C117" s="29">
        <f t="shared" si="20"/>
        <v>15</v>
      </c>
      <c r="D117" s="50" t="s">
        <v>176</v>
      </c>
      <c r="E117" s="29"/>
      <c r="F117" s="29"/>
      <c r="G117" s="29"/>
      <c r="H117" s="29"/>
      <c r="I117" s="29"/>
      <c r="J117" s="29"/>
      <c r="K117" s="29"/>
      <c r="L117" s="139">
        <f>'[4]RegionV3 Summary'!$G$11/1000000</f>
        <v>0.99760454247399899</v>
      </c>
      <c r="M117" s="30">
        <v>0</v>
      </c>
      <c r="N117" s="30">
        <v>0</v>
      </c>
      <c r="O117" s="30">
        <v>0</v>
      </c>
      <c r="P117" s="30">
        <v>0</v>
      </c>
      <c r="Q117" s="30">
        <v>0</v>
      </c>
      <c r="R117" s="30">
        <v>0</v>
      </c>
      <c r="S117" s="30">
        <v>0</v>
      </c>
      <c r="T117" s="30">
        <v>0</v>
      </c>
      <c r="U117" s="30">
        <v>0</v>
      </c>
      <c r="V117" s="30">
        <v>0</v>
      </c>
      <c r="W117" s="30">
        <v>0</v>
      </c>
      <c r="X117" s="30">
        <v>0</v>
      </c>
      <c r="Y117" s="30">
        <v>0</v>
      </c>
      <c r="Z117" s="30">
        <v>0</v>
      </c>
      <c r="AA117" s="30">
        <v>0</v>
      </c>
    </row>
    <row r="118" spans="2:27" hidden="1" outlineLevel="2" x14ac:dyDescent="0.35">
      <c r="B118" s="52" t="str">
        <f t="shared" ref="B118:B178" si="24">+$B$27</f>
        <v>Value of commissioned assets (V)</v>
      </c>
      <c r="C118" s="29">
        <f t="shared" si="20"/>
        <v>15</v>
      </c>
      <c r="D118" s="50" t="s">
        <v>176</v>
      </c>
      <c r="E118" s="29"/>
      <c r="F118" s="29"/>
      <c r="G118" s="29"/>
      <c r="H118" s="29"/>
      <c r="I118" s="29"/>
      <c r="J118" s="29"/>
      <c r="K118" s="29"/>
      <c r="L118" s="179">
        <f>+'[4]RegionV3 Summary'!$B$11/1000000</f>
        <v>16.430894227473992</v>
      </c>
      <c r="M118" s="30">
        <v>0</v>
      </c>
      <c r="N118" s="30">
        <v>0</v>
      </c>
      <c r="O118" s="30">
        <v>0</v>
      </c>
      <c r="P118" s="30">
        <v>0</v>
      </c>
      <c r="Q118" s="30">
        <v>0</v>
      </c>
      <c r="R118" s="30">
        <v>0</v>
      </c>
      <c r="S118" s="30">
        <v>0</v>
      </c>
      <c r="T118" s="30">
        <v>0</v>
      </c>
      <c r="U118" s="30">
        <v>0</v>
      </c>
      <c r="V118" s="30">
        <v>0</v>
      </c>
      <c r="W118" s="30">
        <v>0</v>
      </c>
      <c r="X118" s="30">
        <v>0</v>
      </c>
      <c r="Y118" s="30">
        <v>0</v>
      </c>
      <c r="Z118" s="30">
        <v>0</v>
      </c>
      <c r="AA118" s="30">
        <v>0</v>
      </c>
    </row>
    <row r="119" spans="2:27" hidden="1" outlineLevel="2" x14ac:dyDescent="0.35">
      <c r="B119" s="52" t="str">
        <f t="shared" ref="B119:B179" si="25">+$B$28</f>
        <v>Transmission alternatives costs and MCP opex (TA + MCP)</v>
      </c>
      <c r="C119" s="29">
        <f t="shared" si="20"/>
        <v>15</v>
      </c>
      <c r="D119" s="50" t="s">
        <v>176</v>
      </c>
      <c r="E119" s="29"/>
      <c r="F119" s="29"/>
      <c r="G119" s="29"/>
      <c r="H119" s="29"/>
      <c r="I119" s="29"/>
      <c r="J119" s="29"/>
      <c r="K119" s="29"/>
      <c r="L119" s="30">
        <v>0</v>
      </c>
      <c r="M119" s="30">
        <v>0</v>
      </c>
      <c r="N119" s="30">
        <v>0</v>
      </c>
      <c r="O119" s="30">
        <v>0</v>
      </c>
      <c r="P119" s="30">
        <v>0</v>
      </c>
      <c r="Q119" s="30">
        <v>0</v>
      </c>
      <c r="R119" s="30">
        <v>0</v>
      </c>
      <c r="S119" s="30">
        <v>0</v>
      </c>
      <c r="T119" s="30">
        <v>0</v>
      </c>
      <c r="U119" s="30">
        <v>0</v>
      </c>
      <c r="V119" s="30">
        <v>0</v>
      </c>
      <c r="W119" s="30">
        <v>0</v>
      </c>
      <c r="X119" s="30">
        <v>0</v>
      </c>
      <c r="Y119" s="30">
        <v>0</v>
      </c>
      <c r="Z119" s="30">
        <v>0</v>
      </c>
      <c r="AA119" s="30">
        <v>0</v>
      </c>
    </row>
    <row r="120" spans="2:27" hidden="1" outlineLevel="2" x14ac:dyDescent="0.35">
      <c r="B120" s="52" t="str">
        <f t="shared" ref="B120:B180" si="26">+$B$29</f>
        <v>HVDC insurance and reserves costs (HVDC)</v>
      </c>
      <c r="C120" s="29">
        <f t="shared" si="20"/>
        <v>15</v>
      </c>
      <c r="D120" s="50" t="s">
        <v>176</v>
      </c>
      <c r="E120" s="29"/>
      <c r="F120" s="29"/>
      <c r="G120" s="29"/>
      <c r="H120" s="29"/>
      <c r="I120" s="29"/>
      <c r="J120" s="29"/>
      <c r="K120" s="29"/>
      <c r="L120" s="30">
        <v>0</v>
      </c>
      <c r="M120" s="30">
        <v>0</v>
      </c>
      <c r="N120" s="30">
        <v>0</v>
      </c>
      <c r="O120" s="30">
        <v>0</v>
      </c>
      <c r="P120" s="30">
        <v>0</v>
      </c>
      <c r="Q120" s="30">
        <v>0</v>
      </c>
      <c r="R120" s="30">
        <v>0</v>
      </c>
      <c r="S120" s="30">
        <v>0</v>
      </c>
      <c r="T120" s="30">
        <v>0</v>
      </c>
      <c r="U120" s="30">
        <v>0</v>
      </c>
      <c r="V120" s="30">
        <v>0</v>
      </c>
      <c r="W120" s="30">
        <v>0</v>
      </c>
      <c r="X120" s="30">
        <v>0</v>
      </c>
      <c r="Y120" s="30">
        <v>0</v>
      </c>
      <c r="Z120" s="30">
        <v>0</v>
      </c>
      <c r="AA120" s="30">
        <v>0</v>
      </c>
    </row>
    <row r="121" spans="2:27" hidden="1" outlineLevel="2" x14ac:dyDescent="0.35">
      <c r="B121" s="53" t="str">
        <f t="shared" si="21"/>
        <v>Opening RAB value (V)</v>
      </c>
      <c r="C121" s="31">
        <f t="shared" si="20"/>
        <v>16</v>
      </c>
      <c r="D121" s="51" t="s">
        <v>180</v>
      </c>
      <c r="E121" s="31"/>
      <c r="F121" s="31"/>
      <c r="G121" s="31"/>
      <c r="H121" s="31"/>
      <c r="I121" s="31"/>
      <c r="J121" s="31"/>
      <c r="K121" s="31"/>
      <c r="L121" s="32">
        <v>0</v>
      </c>
      <c r="M121" s="32">
        <v>0</v>
      </c>
      <c r="N121" s="32">
        <v>0</v>
      </c>
      <c r="O121" s="32">
        <v>0</v>
      </c>
      <c r="P121" s="32">
        <v>0</v>
      </c>
      <c r="Q121" s="32">
        <v>0</v>
      </c>
      <c r="R121" s="32">
        <v>0</v>
      </c>
      <c r="S121" s="32">
        <v>0</v>
      </c>
      <c r="T121" s="32">
        <v>0</v>
      </c>
      <c r="U121" s="32">
        <v>0</v>
      </c>
      <c r="V121" s="32">
        <v>0</v>
      </c>
      <c r="W121" s="32">
        <v>0</v>
      </c>
      <c r="X121" s="32">
        <v>0</v>
      </c>
      <c r="Y121" s="32">
        <v>0</v>
      </c>
      <c r="Z121" s="32">
        <v>0</v>
      </c>
      <c r="AA121" s="32">
        <v>0</v>
      </c>
    </row>
    <row r="122" spans="2:27" hidden="1" outlineLevel="2" x14ac:dyDescent="0.35">
      <c r="B122" s="53" t="str">
        <f t="shared" si="22"/>
        <v>Accounting Depreciation (Da)</v>
      </c>
      <c r="C122" s="31">
        <f t="shared" si="20"/>
        <v>16</v>
      </c>
      <c r="D122" s="51" t="s">
        <v>180</v>
      </c>
      <c r="E122" s="31"/>
      <c r="F122" s="31"/>
      <c r="G122" s="31"/>
      <c r="H122" s="31"/>
      <c r="I122" s="31"/>
      <c r="J122" s="31"/>
      <c r="K122" s="31"/>
      <c r="L122" s="140">
        <f>'[4]RegionV3 Summary'!$C$12/1000000</f>
        <v>0.21619978536100046</v>
      </c>
      <c r="M122" s="32">
        <v>0</v>
      </c>
      <c r="N122" s="32">
        <v>0</v>
      </c>
      <c r="O122" s="32">
        <v>0</v>
      </c>
      <c r="P122" s="32">
        <v>0</v>
      </c>
      <c r="Q122" s="32">
        <v>0</v>
      </c>
      <c r="R122" s="32">
        <v>0</v>
      </c>
      <c r="S122" s="32">
        <v>0</v>
      </c>
      <c r="T122" s="32">
        <v>0</v>
      </c>
      <c r="U122" s="32">
        <v>0</v>
      </c>
      <c r="V122" s="32">
        <v>0</v>
      </c>
      <c r="W122" s="32">
        <v>0</v>
      </c>
      <c r="X122" s="32">
        <v>0</v>
      </c>
      <c r="Y122" s="32">
        <v>0</v>
      </c>
      <c r="Z122" s="32">
        <v>0</v>
      </c>
      <c r="AA122" s="32">
        <v>0</v>
      </c>
    </row>
    <row r="123" spans="2:27" hidden="1" outlineLevel="2" x14ac:dyDescent="0.35">
      <c r="B123" s="53" t="str">
        <f t="shared" si="23"/>
        <v>Tax Depreciation (TD)</v>
      </c>
      <c r="C123" s="31">
        <f t="shared" si="20"/>
        <v>16</v>
      </c>
      <c r="D123" s="51" t="s">
        <v>180</v>
      </c>
      <c r="E123" s="31"/>
      <c r="F123" s="31"/>
      <c r="G123" s="31"/>
      <c r="H123" s="31"/>
      <c r="I123" s="31"/>
      <c r="J123" s="31"/>
      <c r="K123" s="31"/>
      <c r="L123" s="140">
        <f>'[4]RegionV3 Summary'!$G$12/1000000</f>
        <v>0.29839477459700059</v>
      </c>
      <c r="M123" s="32">
        <v>0</v>
      </c>
      <c r="N123" s="32">
        <v>0</v>
      </c>
      <c r="O123" s="32">
        <v>0</v>
      </c>
      <c r="P123" s="32">
        <v>0</v>
      </c>
      <c r="Q123" s="32">
        <v>0</v>
      </c>
      <c r="R123" s="32">
        <v>0</v>
      </c>
      <c r="S123" s="32">
        <v>0</v>
      </c>
      <c r="T123" s="32">
        <v>0</v>
      </c>
      <c r="U123" s="32">
        <v>0</v>
      </c>
      <c r="V123" s="32">
        <v>0</v>
      </c>
      <c r="W123" s="32">
        <v>0</v>
      </c>
      <c r="X123" s="32">
        <v>0</v>
      </c>
      <c r="Y123" s="32">
        <v>0</v>
      </c>
      <c r="Z123" s="32">
        <v>0</v>
      </c>
      <c r="AA123" s="32">
        <v>0</v>
      </c>
    </row>
    <row r="124" spans="2:27" hidden="1" outlineLevel="2" x14ac:dyDescent="0.35">
      <c r="B124" s="53" t="str">
        <f t="shared" si="24"/>
        <v>Value of commissioned assets (V)</v>
      </c>
      <c r="C124" s="31">
        <f t="shared" si="20"/>
        <v>16</v>
      </c>
      <c r="D124" s="51" t="s">
        <v>180</v>
      </c>
      <c r="E124" s="31"/>
      <c r="F124" s="31"/>
      <c r="G124" s="31"/>
      <c r="H124" s="31"/>
      <c r="I124" s="31"/>
      <c r="J124" s="31"/>
      <c r="K124" s="31"/>
      <c r="L124" s="140">
        <f>+'[4]RegionV3 Summary'!$B$12/1000000</f>
        <v>5.690636454368998</v>
      </c>
      <c r="M124" s="32">
        <v>0</v>
      </c>
      <c r="N124" s="32">
        <v>0</v>
      </c>
      <c r="O124" s="32">
        <v>0</v>
      </c>
      <c r="P124" s="32">
        <v>0</v>
      </c>
      <c r="Q124" s="32">
        <v>0</v>
      </c>
      <c r="R124" s="32">
        <v>0</v>
      </c>
      <c r="S124" s="32">
        <v>0</v>
      </c>
      <c r="T124" s="32">
        <v>0</v>
      </c>
      <c r="U124" s="32">
        <v>0</v>
      </c>
      <c r="V124" s="32">
        <v>0</v>
      </c>
      <c r="W124" s="32">
        <v>0</v>
      </c>
      <c r="X124" s="32">
        <v>0</v>
      </c>
      <c r="Y124" s="32">
        <v>0</v>
      </c>
      <c r="Z124" s="32">
        <v>0</v>
      </c>
      <c r="AA124" s="32">
        <v>0</v>
      </c>
    </row>
    <row r="125" spans="2:27" hidden="1" outlineLevel="2" x14ac:dyDescent="0.35">
      <c r="B125" s="53" t="str">
        <f t="shared" si="25"/>
        <v>Transmission alternatives costs and MCP opex (TA + MCP)</v>
      </c>
      <c r="C125" s="31">
        <f t="shared" si="20"/>
        <v>16</v>
      </c>
      <c r="D125" s="51" t="s">
        <v>180</v>
      </c>
      <c r="E125" s="31"/>
      <c r="F125" s="31"/>
      <c r="G125" s="31"/>
      <c r="H125" s="31"/>
      <c r="I125" s="31"/>
      <c r="J125" s="31"/>
      <c r="K125" s="31"/>
      <c r="L125" s="32">
        <v>0</v>
      </c>
      <c r="M125" s="32">
        <v>0</v>
      </c>
      <c r="N125" s="32">
        <v>0</v>
      </c>
      <c r="O125" s="32">
        <v>0</v>
      </c>
      <c r="P125" s="32">
        <v>0</v>
      </c>
      <c r="Q125" s="32">
        <v>0</v>
      </c>
      <c r="R125" s="32">
        <v>0</v>
      </c>
      <c r="S125" s="32">
        <v>0</v>
      </c>
      <c r="T125" s="32">
        <v>0</v>
      </c>
      <c r="U125" s="32">
        <v>0</v>
      </c>
      <c r="V125" s="32">
        <v>0</v>
      </c>
      <c r="W125" s="32">
        <v>0</v>
      </c>
      <c r="X125" s="32">
        <v>0</v>
      </c>
      <c r="Y125" s="32">
        <v>0</v>
      </c>
      <c r="Z125" s="32">
        <v>0</v>
      </c>
      <c r="AA125" s="32">
        <v>0</v>
      </c>
    </row>
    <row r="126" spans="2:27" hidden="1" outlineLevel="2" x14ac:dyDescent="0.35">
      <c r="B126" s="53" t="str">
        <f t="shared" si="26"/>
        <v>HVDC insurance and reserves costs (HVDC)</v>
      </c>
      <c r="C126" s="31">
        <f t="shared" si="20"/>
        <v>16</v>
      </c>
      <c r="D126" s="51" t="s">
        <v>180</v>
      </c>
      <c r="E126" s="31"/>
      <c r="F126" s="31"/>
      <c r="G126" s="31"/>
      <c r="H126" s="31"/>
      <c r="I126" s="31"/>
      <c r="J126" s="31"/>
      <c r="K126" s="31"/>
      <c r="L126" s="32">
        <v>0</v>
      </c>
      <c r="M126" s="32">
        <v>0</v>
      </c>
      <c r="N126" s="32">
        <v>0</v>
      </c>
      <c r="O126" s="32">
        <v>0</v>
      </c>
      <c r="P126" s="32">
        <v>0</v>
      </c>
      <c r="Q126" s="32">
        <v>0</v>
      </c>
      <c r="R126" s="32">
        <v>0</v>
      </c>
      <c r="S126" s="32">
        <v>0</v>
      </c>
      <c r="T126" s="32">
        <v>0</v>
      </c>
      <c r="U126" s="32">
        <v>0</v>
      </c>
      <c r="V126" s="32">
        <v>0</v>
      </c>
      <c r="W126" s="32">
        <v>0</v>
      </c>
      <c r="X126" s="32">
        <v>0</v>
      </c>
      <c r="Y126" s="32">
        <v>0</v>
      </c>
      <c r="Z126" s="32">
        <v>0</v>
      </c>
      <c r="AA126" s="32">
        <v>0</v>
      </c>
    </row>
    <row r="127" spans="2:27" hidden="1" outlineLevel="2" x14ac:dyDescent="0.35">
      <c r="B127" s="52" t="str">
        <f t="shared" si="21"/>
        <v>Opening RAB value (V)</v>
      </c>
      <c r="C127" s="29">
        <f t="shared" si="20"/>
        <v>17</v>
      </c>
      <c r="D127" s="50" t="s">
        <v>194</v>
      </c>
      <c r="E127" s="29"/>
      <c r="F127" s="29"/>
      <c r="G127" s="29"/>
      <c r="H127" s="29"/>
      <c r="I127" s="29"/>
      <c r="J127" s="29"/>
      <c r="K127" s="29"/>
      <c r="L127" s="30">
        <v>0</v>
      </c>
      <c r="M127" s="30">
        <v>0</v>
      </c>
      <c r="N127" s="30">
        <v>0</v>
      </c>
      <c r="O127" s="30">
        <v>0</v>
      </c>
      <c r="P127" s="30">
        <v>0</v>
      </c>
      <c r="Q127" s="30">
        <v>0</v>
      </c>
      <c r="R127" s="30">
        <v>0</v>
      </c>
      <c r="S127" s="30">
        <v>0</v>
      </c>
      <c r="T127" s="30">
        <v>0</v>
      </c>
      <c r="U127" s="30">
        <v>0</v>
      </c>
      <c r="V127" s="30">
        <v>0</v>
      </c>
      <c r="W127" s="30">
        <v>0</v>
      </c>
      <c r="X127" s="30">
        <v>0</v>
      </c>
      <c r="Y127" s="30">
        <v>0</v>
      </c>
      <c r="Z127" s="30">
        <v>0</v>
      </c>
      <c r="AA127" s="30">
        <v>0</v>
      </c>
    </row>
    <row r="128" spans="2:27" hidden="1" outlineLevel="2" x14ac:dyDescent="0.35">
      <c r="B128" s="52" t="str">
        <f t="shared" si="22"/>
        <v>Accounting Depreciation (Da)</v>
      </c>
      <c r="C128" s="29">
        <f t="shared" si="20"/>
        <v>17</v>
      </c>
      <c r="D128" s="50" t="s">
        <v>194</v>
      </c>
      <c r="E128" s="29"/>
      <c r="F128" s="29"/>
      <c r="G128" s="29"/>
      <c r="H128" s="29"/>
      <c r="I128" s="29"/>
      <c r="J128" s="29"/>
      <c r="K128" s="29"/>
      <c r="L128" s="179">
        <f>'[4]RegionV3 Summary'!$C$13/1000000</f>
        <v>0.15010681000000106</v>
      </c>
      <c r="M128" s="30">
        <v>0</v>
      </c>
      <c r="N128" s="30">
        <v>0</v>
      </c>
      <c r="O128" s="30">
        <v>0</v>
      </c>
      <c r="P128" s="30">
        <v>0</v>
      </c>
      <c r="Q128" s="30">
        <v>0</v>
      </c>
      <c r="R128" s="30">
        <v>0</v>
      </c>
      <c r="S128" s="30">
        <v>0</v>
      </c>
      <c r="T128" s="30">
        <v>0</v>
      </c>
      <c r="U128" s="30">
        <v>0</v>
      </c>
      <c r="V128" s="30">
        <v>0</v>
      </c>
      <c r="W128" s="30">
        <v>0</v>
      </c>
      <c r="X128" s="30">
        <v>0</v>
      </c>
      <c r="Y128" s="30">
        <v>0</v>
      </c>
      <c r="Z128" s="30">
        <v>0</v>
      </c>
      <c r="AA128" s="30">
        <v>0</v>
      </c>
    </row>
    <row r="129" spans="2:27" hidden="1" outlineLevel="2" x14ac:dyDescent="0.35">
      <c r="B129" s="52" t="str">
        <f t="shared" si="23"/>
        <v>Tax Depreciation (TD)</v>
      </c>
      <c r="C129" s="29">
        <f t="shared" si="20"/>
        <v>17</v>
      </c>
      <c r="D129" s="50" t="s">
        <v>194</v>
      </c>
      <c r="E129" s="29"/>
      <c r="F129" s="29"/>
      <c r="G129" s="29"/>
      <c r="H129" s="29"/>
      <c r="I129" s="29"/>
      <c r="J129" s="29"/>
      <c r="K129" s="29"/>
      <c r="L129" s="139">
        <f>'[4]RegionV3 Summary'!$G$13/1000000</f>
        <v>0.2467193500000002</v>
      </c>
      <c r="M129" s="30">
        <v>0</v>
      </c>
      <c r="N129" s="30">
        <v>0</v>
      </c>
      <c r="O129" s="30">
        <v>0</v>
      </c>
      <c r="P129" s="30">
        <v>0</v>
      </c>
      <c r="Q129" s="30">
        <v>0</v>
      </c>
      <c r="R129" s="30">
        <v>0</v>
      </c>
      <c r="S129" s="30">
        <v>0</v>
      </c>
      <c r="T129" s="30">
        <v>0</v>
      </c>
      <c r="U129" s="30">
        <v>0</v>
      </c>
      <c r="V129" s="30">
        <v>0</v>
      </c>
      <c r="W129" s="30">
        <v>0</v>
      </c>
      <c r="X129" s="30">
        <v>0</v>
      </c>
      <c r="Y129" s="30">
        <v>0</v>
      </c>
      <c r="Z129" s="30">
        <v>0</v>
      </c>
      <c r="AA129" s="30">
        <v>0</v>
      </c>
    </row>
    <row r="130" spans="2:27" hidden="1" outlineLevel="2" x14ac:dyDescent="0.35">
      <c r="B130" s="52" t="str">
        <f t="shared" si="24"/>
        <v>Value of commissioned assets (V)</v>
      </c>
      <c r="C130" s="29">
        <f t="shared" si="20"/>
        <v>17</v>
      </c>
      <c r="D130" s="50" t="s">
        <v>194</v>
      </c>
      <c r="E130" s="29"/>
      <c r="F130" s="29"/>
      <c r="G130" s="29"/>
      <c r="H130" s="29"/>
      <c r="I130" s="29"/>
      <c r="J130" s="29"/>
      <c r="K130" s="29"/>
      <c r="L130" s="179">
        <f>+'[4]RegionV3 Summary'!$B$13/1000000</f>
        <v>3.070241150000006</v>
      </c>
      <c r="M130" s="30">
        <v>0</v>
      </c>
      <c r="N130" s="30">
        <v>0</v>
      </c>
      <c r="O130" s="30">
        <v>0</v>
      </c>
      <c r="P130" s="30">
        <v>0</v>
      </c>
      <c r="Q130" s="30">
        <v>0</v>
      </c>
      <c r="R130" s="30">
        <v>0</v>
      </c>
      <c r="S130" s="30">
        <v>0</v>
      </c>
      <c r="T130" s="30">
        <v>0</v>
      </c>
      <c r="U130" s="30">
        <v>0</v>
      </c>
      <c r="V130" s="30">
        <v>0</v>
      </c>
      <c r="W130" s="30">
        <v>0</v>
      </c>
      <c r="X130" s="30">
        <v>0</v>
      </c>
      <c r="Y130" s="30">
        <v>0</v>
      </c>
      <c r="Z130" s="30">
        <v>0</v>
      </c>
      <c r="AA130" s="30">
        <v>0</v>
      </c>
    </row>
    <row r="131" spans="2:27" hidden="1" outlineLevel="2" x14ac:dyDescent="0.35">
      <c r="B131" s="52" t="str">
        <f t="shared" si="25"/>
        <v>Transmission alternatives costs and MCP opex (TA + MCP)</v>
      </c>
      <c r="C131" s="29">
        <f t="shared" si="20"/>
        <v>17</v>
      </c>
      <c r="D131" s="50" t="s">
        <v>194</v>
      </c>
      <c r="E131" s="29"/>
      <c r="F131" s="29"/>
      <c r="G131" s="29"/>
      <c r="H131" s="29"/>
      <c r="I131" s="29"/>
      <c r="J131" s="29"/>
      <c r="K131" s="29"/>
      <c r="L131" s="30">
        <v>0</v>
      </c>
      <c r="M131" s="30">
        <v>0</v>
      </c>
      <c r="N131" s="30">
        <v>0</v>
      </c>
      <c r="O131" s="30">
        <v>0</v>
      </c>
      <c r="P131" s="30">
        <v>0</v>
      </c>
      <c r="Q131" s="30">
        <v>0</v>
      </c>
      <c r="R131" s="30">
        <v>0</v>
      </c>
      <c r="S131" s="30">
        <v>0</v>
      </c>
      <c r="T131" s="30">
        <v>0</v>
      </c>
      <c r="U131" s="30">
        <v>0</v>
      </c>
      <c r="V131" s="30">
        <v>0</v>
      </c>
      <c r="W131" s="30">
        <v>0</v>
      </c>
      <c r="X131" s="30">
        <v>0</v>
      </c>
      <c r="Y131" s="30">
        <v>0</v>
      </c>
      <c r="Z131" s="30">
        <v>0</v>
      </c>
      <c r="AA131" s="30">
        <v>0</v>
      </c>
    </row>
    <row r="132" spans="2:27" hidden="1" outlineLevel="2" x14ac:dyDescent="0.35">
      <c r="B132" s="52" t="str">
        <f t="shared" si="26"/>
        <v>HVDC insurance and reserves costs (HVDC)</v>
      </c>
      <c r="C132" s="29">
        <f t="shared" si="20"/>
        <v>17</v>
      </c>
      <c r="D132" s="50" t="s">
        <v>194</v>
      </c>
      <c r="E132" s="29"/>
      <c r="F132" s="29"/>
      <c r="G132" s="29"/>
      <c r="H132" s="29"/>
      <c r="I132" s="29"/>
      <c r="J132" s="29"/>
      <c r="K132" s="29"/>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row>
    <row r="133" spans="2:27" hidden="1" outlineLevel="2" x14ac:dyDescent="0.35">
      <c r="B133" s="53" t="str">
        <f t="shared" si="21"/>
        <v>Opening RAB value (V)</v>
      </c>
      <c r="C133" s="31">
        <f t="shared" si="20"/>
        <v>18</v>
      </c>
      <c r="D133" s="51" t="s">
        <v>195</v>
      </c>
      <c r="E133" s="31"/>
      <c r="F133" s="31"/>
      <c r="G133" s="31"/>
      <c r="H133" s="31"/>
      <c r="I133" s="31"/>
      <c r="J133" s="31"/>
      <c r="K133" s="31"/>
      <c r="L133" s="32">
        <v>0</v>
      </c>
      <c r="M133" s="32">
        <v>0</v>
      </c>
      <c r="N133" s="32">
        <v>0</v>
      </c>
      <c r="O133" s="32">
        <v>0</v>
      </c>
      <c r="P133" s="32">
        <v>0</v>
      </c>
      <c r="Q133" s="32">
        <v>0</v>
      </c>
      <c r="R133" s="32">
        <v>0</v>
      </c>
      <c r="S133" s="32">
        <v>0</v>
      </c>
      <c r="T133" s="32">
        <v>0</v>
      </c>
      <c r="U133" s="32">
        <v>0</v>
      </c>
      <c r="V133" s="32">
        <v>0</v>
      </c>
      <c r="W133" s="32">
        <v>0</v>
      </c>
      <c r="X133" s="32">
        <v>0</v>
      </c>
      <c r="Y133" s="32">
        <v>0</v>
      </c>
      <c r="Z133" s="32">
        <v>0</v>
      </c>
      <c r="AA133" s="32">
        <v>0</v>
      </c>
    </row>
    <row r="134" spans="2:27" hidden="1" outlineLevel="2" x14ac:dyDescent="0.35">
      <c r="B134" s="53" t="str">
        <f t="shared" si="22"/>
        <v>Accounting Depreciation (Da)</v>
      </c>
      <c r="C134" s="31">
        <f t="shared" si="20"/>
        <v>18</v>
      </c>
      <c r="D134" s="51" t="s">
        <v>195</v>
      </c>
      <c r="E134" s="31"/>
      <c r="F134" s="31"/>
      <c r="G134" s="31"/>
      <c r="H134" s="31"/>
      <c r="I134" s="31"/>
      <c r="J134" s="31"/>
      <c r="K134" s="31"/>
      <c r="L134" s="140">
        <f>'[4]RegionV3 Summary'!$C$14/1000000</f>
        <v>4.8398335959999983E-2</v>
      </c>
      <c r="M134" s="32">
        <v>0</v>
      </c>
      <c r="N134" s="32">
        <v>0</v>
      </c>
      <c r="O134" s="32">
        <v>0</v>
      </c>
      <c r="P134" s="32">
        <v>0</v>
      </c>
      <c r="Q134" s="32">
        <v>0</v>
      </c>
      <c r="R134" s="32">
        <v>0</v>
      </c>
      <c r="S134" s="32">
        <v>0</v>
      </c>
      <c r="T134" s="32">
        <v>0</v>
      </c>
      <c r="U134" s="32">
        <v>0</v>
      </c>
      <c r="V134" s="32">
        <v>0</v>
      </c>
      <c r="W134" s="32">
        <v>0</v>
      </c>
      <c r="X134" s="32">
        <v>0</v>
      </c>
      <c r="Y134" s="32">
        <v>0</v>
      </c>
      <c r="Z134" s="32">
        <v>0</v>
      </c>
      <c r="AA134" s="32">
        <v>0</v>
      </c>
    </row>
    <row r="135" spans="2:27" hidden="1" outlineLevel="2" x14ac:dyDescent="0.35">
      <c r="B135" s="53" t="str">
        <f t="shared" si="23"/>
        <v>Tax Depreciation (TD)</v>
      </c>
      <c r="C135" s="31">
        <f t="shared" si="20"/>
        <v>18</v>
      </c>
      <c r="D135" s="51" t="s">
        <v>195</v>
      </c>
      <c r="E135" s="31"/>
      <c r="F135" s="31"/>
      <c r="G135" s="31"/>
      <c r="H135" s="31"/>
      <c r="I135" s="31"/>
      <c r="J135" s="31"/>
      <c r="K135" s="31"/>
      <c r="L135" s="140">
        <f>'[4]RegionV3 Summary'!$G$14/1000000</f>
        <v>5.0683314880000004E-2</v>
      </c>
      <c r="M135" s="32">
        <v>0</v>
      </c>
      <c r="N135" s="32">
        <v>0</v>
      </c>
      <c r="O135" s="32">
        <v>0</v>
      </c>
      <c r="P135" s="32">
        <v>0</v>
      </c>
      <c r="Q135" s="32">
        <v>0</v>
      </c>
      <c r="R135" s="32">
        <v>0</v>
      </c>
      <c r="S135" s="32">
        <v>0</v>
      </c>
      <c r="T135" s="32">
        <v>0</v>
      </c>
      <c r="U135" s="32">
        <v>0</v>
      </c>
      <c r="V135" s="32">
        <v>0</v>
      </c>
      <c r="W135" s="32">
        <v>0</v>
      </c>
      <c r="X135" s="32">
        <v>0</v>
      </c>
      <c r="Y135" s="32">
        <v>0</v>
      </c>
      <c r="Z135" s="32">
        <v>0</v>
      </c>
      <c r="AA135" s="32">
        <v>0</v>
      </c>
    </row>
    <row r="136" spans="2:27" hidden="1" outlineLevel="2" x14ac:dyDescent="0.35">
      <c r="B136" s="53" t="str">
        <f t="shared" si="24"/>
        <v>Value of commissioned assets (V)</v>
      </c>
      <c r="C136" s="31">
        <f t="shared" si="20"/>
        <v>18</v>
      </c>
      <c r="D136" s="51" t="s">
        <v>195</v>
      </c>
      <c r="E136" s="31"/>
      <c r="F136" s="31"/>
      <c r="G136" s="31"/>
      <c r="H136" s="31"/>
      <c r="I136" s="31"/>
      <c r="J136" s="31"/>
      <c r="K136" s="31"/>
      <c r="L136" s="140">
        <f>+'[4]RegionV3 Summary'!$B$14/1000000</f>
        <v>0.9851813977199998</v>
      </c>
      <c r="M136" s="32">
        <v>0</v>
      </c>
      <c r="N136" s="32">
        <v>0</v>
      </c>
      <c r="O136" s="32">
        <v>0</v>
      </c>
      <c r="P136" s="32">
        <v>0</v>
      </c>
      <c r="Q136" s="32">
        <v>0</v>
      </c>
      <c r="R136" s="32">
        <v>0</v>
      </c>
      <c r="S136" s="32">
        <v>0</v>
      </c>
      <c r="T136" s="32">
        <v>0</v>
      </c>
      <c r="U136" s="32">
        <v>0</v>
      </c>
      <c r="V136" s="32">
        <v>0</v>
      </c>
      <c r="W136" s="32">
        <v>0</v>
      </c>
      <c r="X136" s="32">
        <v>0</v>
      </c>
      <c r="Y136" s="32">
        <v>0</v>
      </c>
      <c r="Z136" s="32">
        <v>0</v>
      </c>
      <c r="AA136" s="32">
        <v>0</v>
      </c>
    </row>
    <row r="137" spans="2:27" hidden="1" outlineLevel="2" x14ac:dyDescent="0.35">
      <c r="B137" s="53" t="str">
        <f t="shared" si="25"/>
        <v>Transmission alternatives costs and MCP opex (TA + MCP)</v>
      </c>
      <c r="C137" s="31">
        <f t="shared" si="20"/>
        <v>18</v>
      </c>
      <c r="D137" s="51" t="s">
        <v>195</v>
      </c>
      <c r="E137" s="31"/>
      <c r="F137" s="31"/>
      <c r="G137" s="31"/>
      <c r="H137" s="31"/>
      <c r="I137" s="31"/>
      <c r="J137" s="31"/>
      <c r="K137" s="31"/>
      <c r="L137" s="32">
        <v>0</v>
      </c>
      <c r="M137" s="32">
        <v>0</v>
      </c>
      <c r="N137" s="32">
        <v>0</v>
      </c>
      <c r="O137" s="32">
        <v>0</v>
      </c>
      <c r="P137" s="32">
        <v>0</v>
      </c>
      <c r="Q137" s="32">
        <v>0</v>
      </c>
      <c r="R137" s="32">
        <v>0</v>
      </c>
      <c r="S137" s="32">
        <v>0</v>
      </c>
      <c r="T137" s="32">
        <v>0</v>
      </c>
      <c r="U137" s="32">
        <v>0</v>
      </c>
      <c r="V137" s="32">
        <v>0</v>
      </c>
      <c r="W137" s="32">
        <v>0</v>
      </c>
      <c r="X137" s="32">
        <v>0</v>
      </c>
      <c r="Y137" s="32">
        <v>0</v>
      </c>
      <c r="Z137" s="32">
        <v>0</v>
      </c>
      <c r="AA137" s="32">
        <v>0</v>
      </c>
    </row>
    <row r="138" spans="2:27" hidden="1" outlineLevel="2" x14ac:dyDescent="0.35">
      <c r="B138" s="53" t="str">
        <f t="shared" si="26"/>
        <v>HVDC insurance and reserves costs (HVDC)</v>
      </c>
      <c r="C138" s="31">
        <f t="shared" si="20"/>
        <v>18</v>
      </c>
      <c r="D138" s="51" t="s">
        <v>195</v>
      </c>
      <c r="E138" s="31"/>
      <c r="F138" s="31"/>
      <c r="G138" s="31"/>
      <c r="H138" s="31"/>
      <c r="I138" s="31"/>
      <c r="J138" s="31"/>
      <c r="K138" s="31"/>
      <c r="L138" s="32">
        <v>0</v>
      </c>
      <c r="M138" s="32">
        <v>0</v>
      </c>
      <c r="N138" s="32">
        <v>0</v>
      </c>
      <c r="O138" s="32">
        <v>0</v>
      </c>
      <c r="P138" s="32">
        <v>0</v>
      </c>
      <c r="Q138" s="32">
        <v>0</v>
      </c>
      <c r="R138" s="32">
        <v>0</v>
      </c>
      <c r="S138" s="32">
        <v>0</v>
      </c>
      <c r="T138" s="32">
        <v>0</v>
      </c>
      <c r="U138" s="32">
        <v>0</v>
      </c>
      <c r="V138" s="32">
        <v>0</v>
      </c>
      <c r="W138" s="32">
        <v>0</v>
      </c>
      <c r="X138" s="32">
        <v>0</v>
      </c>
      <c r="Y138" s="32">
        <v>0</v>
      </c>
      <c r="Z138" s="32">
        <v>0</v>
      </c>
      <c r="AA138" s="32">
        <v>0</v>
      </c>
    </row>
    <row r="139" spans="2:27" hidden="1" outlineLevel="2" x14ac:dyDescent="0.35">
      <c r="B139" s="52" t="str">
        <f t="shared" si="21"/>
        <v>Opening RAB value (V)</v>
      </c>
      <c r="C139" s="29">
        <f t="shared" si="20"/>
        <v>19</v>
      </c>
      <c r="D139" s="50" t="s">
        <v>196</v>
      </c>
      <c r="E139" s="29"/>
      <c r="F139" s="29"/>
      <c r="G139" s="29"/>
      <c r="H139" s="29"/>
      <c r="I139" s="29"/>
      <c r="J139" s="29"/>
      <c r="K139" s="29"/>
      <c r="L139" s="30">
        <v>0</v>
      </c>
      <c r="M139" s="30">
        <v>0</v>
      </c>
      <c r="N139" s="30">
        <v>0</v>
      </c>
      <c r="O139" s="30">
        <v>0</v>
      </c>
      <c r="P139" s="30">
        <v>0</v>
      </c>
      <c r="Q139" s="30">
        <v>0</v>
      </c>
      <c r="R139" s="30">
        <v>0</v>
      </c>
      <c r="S139" s="30">
        <v>0</v>
      </c>
      <c r="T139" s="30">
        <v>0</v>
      </c>
      <c r="U139" s="30">
        <v>0</v>
      </c>
      <c r="V139" s="30">
        <v>0</v>
      </c>
      <c r="W139" s="30">
        <v>0</v>
      </c>
      <c r="X139" s="30">
        <v>0</v>
      </c>
      <c r="Y139" s="30">
        <v>0</v>
      </c>
      <c r="Z139" s="30">
        <v>0</v>
      </c>
      <c r="AA139" s="30">
        <v>0</v>
      </c>
    </row>
    <row r="140" spans="2:27" hidden="1" outlineLevel="2" x14ac:dyDescent="0.35">
      <c r="B140" s="52" t="str">
        <f t="shared" si="22"/>
        <v>Accounting Depreciation (Da)</v>
      </c>
      <c r="C140" s="29">
        <f t="shared" si="20"/>
        <v>19</v>
      </c>
      <c r="D140" s="50" t="s">
        <v>196</v>
      </c>
      <c r="E140" s="29"/>
      <c r="F140" s="29"/>
      <c r="G140" s="29"/>
      <c r="H140" s="29"/>
      <c r="I140" s="29"/>
      <c r="J140" s="29"/>
      <c r="K140" s="29"/>
      <c r="L140" s="179">
        <f>'[4]RegionV3 Summary'!$C$15/1000000</f>
        <v>0.10415545458649995</v>
      </c>
      <c r="M140" s="30">
        <v>0</v>
      </c>
      <c r="N140" s="30">
        <v>0</v>
      </c>
      <c r="O140" s="30">
        <v>0</v>
      </c>
      <c r="P140" s="30">
        <v>0</v>
      </c>
      <c r="Q140" s="30">
        <v>0</v>
      </c>
      <c r="R140" s="30">
        <v>0</v>
      </c>
      <c r="S140" s="30">
        <v>0</v>
      </c>
      <c r="T140" s="30">
        <v>0</v>
      </c>
      <c r="U140" s="30">
        <v>0</v>
      </c>
      <c r="V140" s="30">
        <v>0</v>
      </c>
      <c r="W140" s="30">
        <v>0</v>
      </c>
      <c r="X140" s="30">
        <v>0</v>
      </c>
      <c r="Y140" s="30">
        <v>0</v>
      </c>
      <c r="Z140" s="30">
        <v>0</v>
      </c>
      <c r="AA140" s="30">
        <v>0</v>
      </c>
    </row>
    <row r="141" spans="2:27" hidden="1" outlineLevel="2" x14ac:dyDescent="0.35">
      <c r="B141" s="52" t="str">
        <f t="shared" si="23"/>
        <v>Tax Depreciation (TD)</v>
      </c>
      <c r="C141" s="29">
        <f t="shared" si="20"/>
        <v>19</v>
      </c>
      <c r="D141" s="50" t="s">
        <v>196</v>
      </c>
      <c r="E141" s="29"/>
      <c r="F141" s="29"/>
      <c r="G141" s="29"/>
      <c r="H141" s="29"/>
      <c r="I141" s="29"/>
      <c r="J141" s="29"/>
      <c r="K141" s="29"/>
      <c r="L141" s="139">
        <f>'[4]RegionV3 Summary'!$G$15/1000000</f>
        <v>0.36294369403050047</v>
      </c>
      <c r="M141" s="30">
        <v>0</v>
      </c>
      <c r="N141" s="30">
        <v>0</v>
      </c>
      <c r="O141" s="30">
        <v>0</v>
      </c>
      <c r="P141" s="30">
        <v>0</v>
      </c>
      <c r="Q141" s="30">
        <v>0</v>
      </c>
      <c r="R141" s="30">
        <v>0</v>
      </c>
      <c r="S141" s="30">
        <v>0</v>
      </c>
      <c r="T141" s="30">
        <v>0</v>
      </c>
      <c r="U141" s="30">
        <v>0</v>
      </c>
      <c r="V141" s="30">
        <v>0</v>
      </c>
      <c r="W141" s="30">
        <v>0</v>
      </c>
      <c r="X141" s="30">
        <v>0</v>
      </c>
      <c r="Y141" s="30">
        <v>0</v>
      </c>
      <c r="Z141" s="30">
        <v>0</v>
      </c>
      <c r="AA141" s="30">
        <v>0</v>
      </c>
    </row>
    <row r="142" spans="2:27" hidden="1" outlineLevel="2" x14ac:dyDescent="0.35">
      <c r="B142" s="52" t="str">
        <f t="shared" si="24"/>
        <v>Value of commissioned assets (V)</v>
      </c>
      <c r="C142" s="29">
        <f t="shared" si="20"/>
        <v>19</v>
      </c>
      <c r="D142" s="50" t="s">
        <v>196</v>
      </c>
      <c r="E142" s="29"/>
      <c r="F142" s="29"/>
      <c r="G142" s="29"/>
      <c r="H142" s="29"/>
      <c r="I142" s="29"/>
      <c r="J142" s="29"/>
      <c r="K142" s="29"/>
      <c r="L142" s="179">
        <f>+'[4]RegionV3 Summary'!$B$15/1000000</f>
        <v>4.6798811568464931</v>
      </c>
      <c r="M142" s="30">
        <v>0</v>
      </c>
      <c r="N142" s="30">
        <v>0</v>
      </c>
      <c r="O142" s="30">
        <v>0</v>
      </c>
      <c r="P142" s="30">
        <v>0</v>
      </c>
      <c r="Q142" s="30">
        <v>0</v>
      </c>
      <c r="R142" s="30">
        <v>0</v>
      </c>
      <c r="S142" s="30">
        <v>0</v>
      </c>
      <c r="T142" s="30">
        <v>0</v>
      </c>
      <c r="U142" s="30">
        <v>0</v>
      </c>
      <c r="V142" s="30">
        <v>0</v>
      </c>
      <c r="W142" s="30">
        <v>0</v>
      </c>
      <c r="X142" s="30">
        <v>0</v>
      </c>
      <c r="Y142" s="30">
        <v>0</v>
      </c>
      <c r="Z142" s="30">
        <v>0</v>
      </c>
      <c r="AA142" s="30">
        <v>0</v>
      </c>
    </row>
    <row r="143" spans="2:27" hidden="1" outlineLevel="2" x14ac:dyDescent="0.35">
      <c r="B143" s="52" t="str">
        <f t="shared" si="25"/>
        <v>Transmission alternatives costs and MCP opex (TA + MCP)</v>
      </c>
      <c r="C143" s="29">
        <f t="shared" si="20"/>
        <v>19</v>
      </c>
      <c r="D143" s="50" t="s">
        <v>196</v>
      </c>
      <c r="E143" s="29"/>
      <c r="F143" s="29"/>
      <c r="G143" s="29"/>
      <c r="H143" s="29"/>
      <c r="I143" s="29"/>
      <c r="J143" s="29"/>
      <c r="K143" s="29"/>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row>
    <row r="144" spans="2:27" hidden="1" outlineLevel="2" x14ac:dyDescent="0.35">
      <c r="B144" s="52" t="str">
        <f t="shared" si="26"/>
        <v>HVDC insurance and reserves costs (HVDC)</v>
      </c>
      <c r="C144" s="29">
        <f t="shared" si="20"/>
        <v>19</v>
      </c>
      <c r="D144" s="50" t="s">
        <v>196</v>
      </c>
      <c r="E144" s="29"/>
      <c r="F144" s="29"/>
      <c r="G144" s="29"/>
      <c r="H144" s="29"/>
      <c r="I144" s="29"/>
      <c r="J144" s="29"/>
      <c r="K144" s="29"/>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row>
    <row r="145" spans="2:27" hidden="1" outlineLevel="2" x14ac:dyDescent="0.35">
      <c r="B145" s="53" t="str">
        <f t="shared" si="21"/>
        <v>Opening RAB value (V)</v>
      </c>
      <c r="C145" s="31">
        <f t="shared" si="20"/>
        <v>20</v>
      </c>
      <c r="D145" s="51" t="s">
        <v>181</v>
      </c>
      <c r="E145" s="31"/>
      <c r="F145" s="31"/>
      <c r="G145" s="31"/>
      <c r="H145" s="31"/>
      <c r="I145" s="31"/>
      <c r="J145" s="31"/>
      <c r="K145" s="31"/>
      <c r="L145" s="32">
        <v>0</v>
      </c>
      <c r="M145" s="32">
        <v>0</v>
      </c>
      <c r="N145" s="32">
        <v>0</v>
      </c>
      <c r="O145" s="32">
        <v>0</v>
      </c>
      <c r="P145" s="32">
        <v>0</v>
      </c>
      <c r="Q145" s="32">
        <v>0</v>
      </c>
      <c r="R145" s="32">
        <v>0</v>
      </c>
      <c r="S145" s="32">
        <v>0</v>
      </c>
      <c r="T145" s="32">
        <v>0</v>
      </c>
      <c r="U145" s="32">
        <v>0</v>
      </c>
      <c r="V145" s="32">
        <v>0</v>
      </c>
      <c r="W145" s="32">
        <v>0</v>
      </c>
      <c r="X145" s="32">
        <v>0</v>
      </c>
      <c r="Y145" s="32">
        <v>0</v>
      </c>
      <c r="Z145" s="32">
        <v>0</v>
      </c>
      <c r="AA145" s="32">
        <v>0</v>
      </c>
    </row>
    <row r="146" spans="2:27" hidden="1" outlineLevel="2" x14ac:dyDescent="0.35">
      <c r="B146" s="53" t="str">
        <f t="shared" si="22"/>
        <v>Accounting Depreciation (Da)</v>
      </c>
      <c r="C146" s="31">
        <f t="shared" si="20"/>
        <v>20</v>
      </c>
      <c r="D146" s="51" t="s">
        <v>181</v>
      </c>
      <c r="E146" s="31"/>
      <c r="F146" s="31"/>
      <c r="G146" s="31"/>
      <c r="H146" s="31"/>
      <c r="I146" s="31"/>
      <c r="J146" s="31"/>
      <c r="K146" s="31"/>
      <c r="L146" s="140">
        <f>'[4]RegionV3 Summary'!$C$16/1000000</f>
        <v>0.10545944959200046</v>
      </c>
      <c r="M146" s="32">
        <v>0</v>
      </c>
      <c r="N146" s="32">
        <v>0</v>
      </c>
      <c r="O146" s="32">
        <v>0</v>
      </c>
      <c r="P146" s="32">
        <v>0</v>
      </c>
      <c r="Q146" s="32">
        <v>0</v>
      </c>
      <c r="R146" s="32">
        <v>0</v>
      </c>
      <c r="S146" s="32">
        <v>0</v>
      </c>
      <c r="T146" s="32">
        <v>0</v>
      </c>
      <c r="U146" s="32">
        <v>0</v>
      </c>
      <c r="V146" s="32">
        <v>0</v>
      </c>
      <c r="W146" s="32">
        <v>0</v>
      </c>
      <c r="X146" s="32">
        <v>0</v>
      </c>
      <c r="Y146" s="32">
        <v>0</v>
      </c>
      <c r="Z146" s="32">
        <v>0</v>
      </c>
      <c r="AA146" s="32">
        <v>0</v>
      </c>
    </row>
    <row r="147" spans="2:27" hidden="1" outlineLevel="2" x14ac:dyDescent="0.35">
      <c r="B147" s="53" t="str">
        <f t="shared" si="23"/>
        <v>Tax Depreciation (TD)</v>
      </c>
      <c r="C147" s="31">
        <f t="shared" si="20"/>
        <v>20</v>
      </c>
      <c r="D147" s="51" t="s">
        <v>181</v>
      </c>
      <c r="E147" s="31"/>
      <c r="F147" s="31"/>
      <c r="G147" s="31"/>
      <c r="H147" s="31"/>
      <c r="I147" s="31"/>
      <c r="J147" s="31"/>
      <c r="K147" s="31"/>
      <c r="L147" s="140">
        <f>'[4]RegionV3 Summary'!$G$16/1000000</f>
        <v>0.36766057104500005</v>
      </c>
      <c r="M147" s="32">
        <v>0</v>
      </c>
      <c r="N147" s="32">
        <v>0</v>
      </c>
      <c r="O147" s="32">
        <v>0</v>
      </c>
      <c r="P147" s="32">
        <v>0</v>
      </c>
      <c r="Q147" s="32">
        <v>0</v>
      </c>
      <c r="R147" s="32">
        <v>0</v>
      </c>
      <c r="S147" s="32">
        <v>0</v>
      </c>
      <c r="T147" s="32">
        <v>0</v>
      </c>
      <c r="U147" s="32">
        <v>0</v>
      </c>
      <c r="V147" s="32">
        <v>0</v>
      </c>
      <c r="W147" s="32">
        <v>0</v>
      </c>
      <c r="X147" s="32">
        <v>0</v>
      </c>
      <c r="Y147" s="32">
        <v>0</v>
      </c>
      <c r="Z147" s="32">
        <v>0</v>
      </c>
      <c r="AA147" s="32">
        <v>0</v>
      </c>
    </row>
    <row r="148" spans="2:27" hidden="1" outlineLevel="2" x14ac:dyDescent="0.35">
      <c r="B148" s="53" t="str">
        <f t="shared" si="24"/>
        <v>Value of commissioned assets (V)</v>
      </c>
      <c r="C148" s="31">
        <f t="shared" si="20"/>
        <v>20</v>
      </c>
      <c r="D148" s="51" t="s">
        <v>181</v>
      </c>
      <c r="E148" s="31"/>
      <c r="F148" s="31"/>
      <c r="G148" s="31"/>
      <c r="H148" s="31"/>
      <c r="I148" s="31"/>
      <c r="J148" s="31"/>
      <c r="K148" s="31"/>
      <c r="L148" s="140">
        <f>+'[4]RegionV3 Summary'!$B$16/1000000</f>
        <v>3.6082311636464892</v>
      </c>
      <c r="M148" s="32">
        <v>0</v>
      </c>
      <c r="N148" s="32">
        <v>0</v>
      </c>
      <c r="O148" s="32">
        <v>0</v>
      </c>
      <c r="P148" s="32">
        <v>0</v>
      </c>
      <c r="Q148" s="32">
        <v>0</v>
      </c>
      <c r="R148" s="32">
        <v>0</v>
      </c>
      <c r="S148" s="32">
        <v>0</v>
      </c>
      <c r="T148" s="32">
        <v>0</v>
      </c>
      <c r="U148" s="32">
        <v>0</v>
      </c>
      <c r="V148" s="32">
        <v>0</v>
      </c>
      <c r="W148" s="32">
        <v>0</v>
      </c>
      <c r="X148" s="32">
        <v>0</v>
      </c>
      <c r="Y148" s="32">
        <v>0</v>
      </c>
      <c r="Z148" s="32">
        <v>0</v>
      </c>
      <c r="AA148" s="32">
        <v>0</v>
      </c>
    </row>
    <row r="149" spans="2:27" hidden="1" outlineLevel="2" x14ac:dyDescent="0.35">
      <c r="B149" s="53" t="str">
        <f t="shared" si="25"/>
        <v>Transmission alternatives costs and MCP opex (TA + MCP)</v>
      </c>
      <c r="C149" s="31">
        <f t="shared" si="20"/>
        <v>20</v>
      </c>
      <c r="D149" s="51" t="s">
        <v>181</v>
      </c>
      <c r="E149" s="31"/>
      <c r="F149" s="31"/>
      <c r="G149" s="31"/>
      <c r="H149" s="31"/>
      <c r="I149" s="31"/>
      <c r="J149" s="31"/>
      <c r="K149" s="31"/>
      <c r="L149" s="32">
        <v>0</v>
      </c>
      <c r="M149" s="32">
        <v>0</v>
      </c>
      <c r="N149" s="32">
        <v>0</v>
      </c>
      <c r="O149" s="32">
        <v>0</v>
      </c>
      <c r="P149" s="32">
        <v>0</v>
      </c>
      <c r="Q149" s="32">
        <v>0</v>
      </c>
      <c r="R149" s="32">
        <v>0</v>
      </c>
      <c r="S149" s="32">
        <v>0</v>
      </c>
      <c r="T149" s="32">
        <v>0</v>
      </c>
      <c r="U149" s="32">
        <v>0</v>
      </c>
      <c r="V149" s="32">
        <v>0</v>
      </c>
      <c r="W149" s="32">
        <v>0</v>
      </c>
      <c r="X149" s="32">
        <v>0</v>
      </c>
      <c r="Y149" s="32">
        <v>0</v>
      </c>
      <c r="Z149" s="32">
        <v>0</v>
      </c>
      <c r="AA149" s="32">
        <v>0</v>
      </c>
    </row>
    <row r="150" spans="2:27" hidden="1" outlineLevel="2" x14ac:dyDescent="0.35">
      <c r="B150" s="53" t="str">
        <f t="shared" si="26"/>
        <v>HVDC insurance and reserves costs (HVDC)</v>
      </c>
      <c r="C150" s="31">
        <f t="shared" si="20"/>
        <v>20</v>
      </c>
      <c r="D150" s="51" t="s">
        <v>181</v>
      </c>
      <c r="E150" s="31"/>
      <c r="F150" s="31"/>
      <c r="G150" s="31"/>
      <c r="H150" s="31"/>
      <c r="I150" s="31"/>
      <c r="J150" s="31"/>
      <c r="K150" s="31"/>
      <c r="L150" s="32">
        <v>0</v>
      </c>
      <c r="M150" s="32">
        <v>0</v>
      </c>
      <c r="N150" s="32">
        <v>0</v>
      </c>
      <c r="O150" s="32">
        <v>0</v>
      </c>
      <c r="P150" s="32">
        <v>0</v>
      </c>
      <c r="Q150" s="32">
        <v>0</v>
      </c>
      <c r="R150" s="32">
        <v>0</v>
      </c>
      <c r="S150" s="32">
        <v>0</v>
      </c>
      <c r="T150" s="32">
        <v>0</v>
      </c>
      <c r="U150" s="32">
        <v>0</v>
      </c>
      <c r="V150" s="32">
        <v>0</v>
      </c>
      <c r="W150" s="32">
        <v>0</v>
      </c>
      <c r="X150" s="32">
        <v>0</v>
      </c>
      <c r="Y150" s="32">
        <v>0</v>
      </c>
      <c r="Z150" s="32">
        <v>0</v>
      </c>
      <c r="AA150" s="32">
        <v>0</v>
      </c>
    </row>
    <row r="151" spans="2:27" hidden="1" outlineLevel="2" x14ac:dyDescent="0.35">
      <c r="B151" s="52" t="str">
        <f t="shared" si="21"/>
        <v>Opening RAB value (V)</v>
      </c>
      <c r="C151" s="29">
        <f t="shared" si="20"/>
        <v>21</v>
      </c>
      <c r="D151" s="50" t="s">
        <v>185</v>
      </c>
      <c r="E151" s="29"/>
      <c r="F151" s="29"/>
      <c r="G151" s="29"/>
      <c r="H151" s="29"/>
      <c r="I151" s="29"/>
      <c r="J151" s="29"/>
      <c r="K151" s="29"/>
      <c r="L151" s="30">
        <v>0</v>
      </c>
      <c r="M151" s="30">
        <v>0</v>
      </c>
      <c r="N151" s="30">
        <v>0</v>
      </c>
      <c r="O151" s="30">
        <v>0</v>
      </c>
      <c r="P151" s="30">
        <v>0</v>
      </c>
      <c r="Q151" s="30">
        <v>0</v>
      </c>
      <c r="R151" s="30">
        <v>0</v>
      </c>
      <c r="S151" s="30">
        <v>0</v>
      </c>
      <c r="T151" s="30">
        <v>0</v>
      </c>
      <c r="U151" s="30">
        <v>0</v>
      </c>
      <c r="V151" s="30">
        <v>0</v>
      </c>
      <c r="W151" s="30">
        <v>0</v>
      </c>
      <c r="X151" s="30">
        <v>0</v>
      </c>
      <c r="Y151" s="30">
        <v>0</v>
      </c>
      <c r="Z151" s="30">
        <v>0</v>
      </c>
      <c r="AA151" s="30">
        <v>0</v>
      </c>
    </row>
    <row r="152" spans="2:27" hidden="1" outlineLevel="2" x14ac:dyDescent="0.35">
      <c r="B152" s="52" t="str">
        <f t="shared" si="22"/>
        <v>Accounting Depreciation (Da)</v>
      </c>
      <c r="C152" s="29">
        <f t="shared" si="20"/>
        <v>21</v>
      </c>
      <c r="D152" s="50" t="s">
        <v>185</v>
      </c>
      <c r="E152" s="29"/>
      <c r="F152" s="29"/>
      <c r="G152" s="29"/>
      <c r="H152" s="29"/>
      <c r="I152" s="29"/>
      <c r="J152" s="29"/>
      <c r="K152" s="29"/>
      <c r="L152" s="179">
        <f>'[4]RegionV3 Summary'!$C$17/1000000</f>
        <v>1.5423571275E-3</v>
      </c>
      <c r="M152" s="30">
        <v>0</v>
      </c>
      <c r="N152" s="30">
        <v>0</v>
      </c>
      <c r="O152" s="30">
        <v>0</v>
      </c>
      <c r="P152" s="30">
        <v>0</v>
      </c>
      <c r="Q152" s="30">
        <v>0</v>
      </c>
      <c r="R152" s="30">
        <v>0</v>
      </c>
      <c r="S152" s="30">
        <v>0</v>
      </c>
      <c r="T152" s="30">
        <v>0</v>
      </c>
      <c r="U152" s="30">
        <v>0</v>
      </c>
      <c r="V152" s="30">
        <v>0</v>
      </c>
      <c r="W152" s="30">
        <v>0</v>
      </c>
      <c r="X152" s="30">
        <v>0</v>
      </c>
      <c r="Y152" s="30">
        <v>0</v>
      </c>
      <c r="Z152" s="30">
        <v>0</v>
      </c>
      <c r="AA152" s="30">
        <v>0</v>
      </c>
    </row>
    <row r="153" spans="2:27" hidden="1" outlineLevel="2" x14ac:dyDescent="0.35">
      <c r="B153" s="52" t="str">
        <f t="shared" si="23"/>
        <v>Tax Depreciation (TD)</v>
      </c>
      <c r="C153" s="29">
        <f t="shared" si="20"/>
        <v>21</v>
      </c>
      <c r="D153" s="50" t="s">
        <v>185</v>
      </c>
      <c r="E153" s="29"/>
      <c r="F153" s="29"/>
      <c r="G153" s="29"/>
      <c r="H153" s="29"/>
      <c r="I153" s="29"/>
      <c r="J153" s="29"/>
      <c r="K153" s="29"/>
      <c r="L153" s="139">
        <f>'[4]RegionV3 Summary'!$G$17/1000000</f>
        <v>5.9301509200000001E-3</v>
      </c>
      <c r="M153" s="30">
        <v>0</v>
      </c>
      <c r="N153" s="30">
        <v>0</v>
      </c>
      <c r="O153" s="30">
        <v>0</v>
      </c>
      <c r="P153" s="30">
        <v>0</v>
      </c>
      <c r="Q153" s="30">
        <v>0</v>
      </c>
      <c r="R153" s="30">
        <v>0</v>
      </c>
      <c r="S153" s="30">
        <v>0</v>
      </c>
      <c r="T153" s="30">
        <v>0</v>
      </c>
      <c r="U153" s="30">
        <v>0</v>
      </c>
      <c r="V153" s="30">
        <v>0</v>
      </c>
      <c r="W153" s="30">
        <v>0</v>
      </c>
      <c r="X153" s="30">
        <v>0</v>
      </c>
      <c r="Y153" s="30">
        <v>0</v>
      </c>
      <c r="Z153" s="30">
        <v>0</v>
      </c>
      <c r="AA153" s="30">
        <v>0</v>
      </c>
    </row>
    <row r="154" spans="2:27" hidden="1" outlineLevel="2" x14ac:dyDescent="0.35">
      <c r="B154" s="52" t="str">
        <f t="shared" si="24"/>
        <v>Value of commissioned assets (V)</v>
      </c>
      <c r="C154" s="29">
        <f t="shared" si="20"/>
        <v>21</v>
      </c>
      <c r="D154" s="50" t="s">
        <v>185</v>
      </c>
      <c r="E154" s="29"/>
      <c r="F154" s="29"/>
      <c r="G154" s="29"/>
      <c r="H154" s="29"/>
      <c r="I154" s="29"/>
      <c r="J154" s="29"/>
      <c r="K154" s="29"/>
      <c r="L154" s="179">
        <f>+'[4]RegionV3 Summary'!$B$17/1000000</f>
        <v>5.4472928625499996E-2</v>
      </c>
      <c r="M154" s="30">
        <v>0</v>
      </c>
      <c r="N154" s="30">
        <v>0</v>
      </c>
      <c r="O154" s="30">
        <v>0</v>
      </c>
      <c r="P154" s="30">
        <v>0</v>
      </c>
      <c r="Q154" s="30">
        <v>0</v>
      </c>
      <c r="R154" s="30">
        <v>0</v>
      </c>
      <c r="S154" s="30">
        <v>0</v>
      </c>
      <c r="T154" s="30">
        <v>0</v>
      </c>
      <c r="U154" s="30">
        <v>0</v>
      </c>
      <c r="V154" s="30">
        <v>0</v>
      </c>
      <c r="W154" s="30">
        <v>0</v>
      </c>
      <c r="X154" s="30">
        <v>0</v>
      </c>
      <c r="Y154" s="30">
        <v>0</v>
      </c>
      <c r="Z154" s="30">
        <v>0</v>
      </c>
      <c r="AA154" s="30">
        <v>0</v>
      </c>
    </row>
    <row r="155" spans="2:27" hidden="1" outlineLevel="2" x14ac:dyDescent="0.35">
      <c r="B155" s="52" t="str">
        <f t="shared" si="25"/>
        <v>Transmission alternatives costs and MCP opex (TA + MCP)</v>
      </c>
      <c r="C155" s="29">
        <f t="shared" si="20"/>
        <v>21</v>
      </c>
      <c r="D155" s="50" t="s">
        <v>185</v>
      </c>
      <c r="E155" s="29"/>
      <c r="F155" s="29"/>
      <c r="G155" s="29"/>
      <c r="H155" s="29"/>
      <c r="I155" s="29"/>
      <c r="J155" s="29"/>
      <c r="K155" s="29"/>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row>
    <row r="156" spans="2:27" hidden="1" outlineLevel="2" x14ac:dyDescent="0.35">
      <c r="B156" s="52" t="str">
        <f t="shared" si="26"/>
        <v>HVDC insurance and reserves costs (HVDC)</v>
      </c>
      <c r="C156" s="29">
        <f t="shared" si="20"/>
        <v>21</v>
      </c>
      <c r="D156" s="50" t="s">
        <v>185</v>
      </c>
      <c r="E156" s="29"/>
      <c r="F156" s="29"/>
      <c r="G156" s="29"/>
      <c r="H156" s="29"/>
      <c r="I156" s="29"/>
      <c r="J156" s="29"/>
      <c r="K156" s="29"/>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row>
    <row r="157" spans="2:27" hidden="1" outlineLevel="2" x14ac:dyDescent="0.35">
      <c r="B157" s="53" t="str">
        <f t="shared" si="21"/>
        <v>Opening RAB value (V)</v>
      </c>
      <c r="C157" s="31">
        <f t="shared" si="20"/>
        <v>22</v>
      </c>
      <c r="D157" s="51" t="s">
        <v>197</v>
      </c>
      <c r="E157" s="31"/>
      <c r="F157" s="31"/>
      <c r="G157" s="31"/>
      <c r="H157" s="31"/>
      <c r="I157" s="31"/>
      <c r="J157" s="31"/>
      <c r="K157" s="31"/>
      <c r="L157" s="32">
        <v>0</v>
      </c>
      <c r="M157" s="32">
        <v>0</v>
      </c>
      <c r="N157" s="32">
        <v>0</v>
      </c>
      <c r="O157" s="32">
        <v>0</v>
      </c>
      <c r="P157" s="32">
        <v>0</v>
      </c>
      <c r="Q157" s="32">
        <v>0</v>
      </c>
      <c r="R157" s="32">
        <v>0</v>
      </c>
      <c r="S157" s="32">
        <v>0</v>
      </c>
      <c r="T157" s="32">
        <v>0</v>
      </c>
      <c r="U157" s="32">
        <v>0</v>
      </c>
      <c r="V157" s="32">
        <v>0</v>
      </c>
      <c r="W157" s="32">
        <v>0</v>
      </c>
      <c r="X157" s="32">
        <v>0</v>
      </c>
      <c r="Y157" s="32">
        <v>0</v>
      </c>
      <c r="Z157" s="32">
        <v>0</v>
      </c>
      <c r="AA157" s="32">
        <v>0</v>
      </c>
    </row>
    <row r="158" spans="2:27" hidden="1" outlineLevel="2" x14ac:dyDescent="0.35">
      <c r="B158" s="53" t="str">
        <f t="shared" si="22"/>
        <v>Accounting Depreciation (Da)</v>
      </c>
      <c r="C158" s="31">
        <f t="shared" si="20"/>
        <v>22</v>
      </c>
      <c r="D158" s="51" t="s">
        <v>197</v>
      </c>
      <c r="E158" s="31"/>
      <c r="F158" s="31"/>
      <c r="G158" s="31"/>
      <c r="H158" s="31"/>
      <c r="I158" s="31"/>
      <c r="J158" s="31"/>
      <c r="K158" s="31"/>
      <c r="L158" s="140">
        <f>'[4]RegionV3 Summary'!$C$18/1000000</f>
        <v>0.26806086572349741</v>
      </c>
      <c r="M158" s="32">
        <v>0</v>
      </c>
      <c r="N158" s="32">
        <v>0</v>
      </c>
      <c r="O158" s="32">
        <v>0</v>
      </c>
      <c r="P158" s="32">
        <v>0</v>
      </c>
      <c r="Q158" s="32">
        <v>0</v>
      </c>
      <c r="R158" s="32">
        <v>0</v>
      </c>
      <c r="S158" s="32">
        <v>0</v>
      </c>
      <c r="T158" s="32">
        <v>0</v>
      </c>
      <c r="U158" s="32">
        <v>0</v>
      </c>
      <c r="V158" s="32">
        <v>0</v>
      </c>
      <c r="W158" s="32">
        <v>0</v>
      </c>
      <c r="X158" s="32">
        <v>0</v>
      </c>
      <c r="Y158" s="32">
        <v>0</v>
      </c>
      <c r="Z158" s="32">
        <v>0</v>
      </c>
      <c r="AA158" s="32">
        <v>0</v>
      </c>
    </row>
    <row r="159" spans="2:27" hidden="1" outlineLevel="2" x14ac:dyDescent="0.35">
      <c r="B159" s="53" t="str">
        <f t="shared" si="23"/>
        <v>Tax Depreciation (TD)</v>
      </c>
      <c r="C159" s="31">
        <f t="shared" si="20"/>
        <v>22</v>
      </c>
      <c r="D159" s="51" t="s">
        <v>197</v>
      </c>
      <c r="E159" s="31"/>
      <c r="F159" s="31"/>
      <c r="G159" s="31"/>
      <c r="H159" s="31"/>
      <c r="I159" s="31"/>
      <c r="J159" s="31"/>
      <c r="K159" s="31"/>
      <c r="L159" s="140">
        <f>'[4]RegionV3 Summary'!$G$18/1000000</f>
        <v>0.26600093248500001</v>
      </c>
      <c r="M159" s="32">
        <v>0</v>
      </c>
      <c r="N159" s="32">
        <v>0</v>
      </c>
      <c r="O159" s="32">
        <v>0</v>
      </c>
      <c r="P159" s="32">
        <v>0</v>
      </c>
      <c r="Q159" s="32">
        <v>0</v>
      </c>
      <c r="R159" s="32">
        <v>0</v>
      </c>
      <c r="S159" s="32">
        <v>0</v>
      </c>
      <c r="T159" s="32">
        <v>0</v>
      </c>
      <c r="U159" s="32">
        <v>0</v>
      </c>
      <c r="V159" s="32">
        <v>0</v>
      </c>
      <c r="W159" s="32">
        <v>0</v>
      </c>
      <c r="X159" s="32">
        <v>0</v>
      </c>
      <c r="Y159" s="32">
        <v>0</v>
      </c>
      <c r="Z159" s="32">
        <v>0</v>
      </c>
      <c r="AA159" s="32">
        <v>0</v>
      </c>
    </row>
    <row r="160" spans="2:27" hidden="1" outlineLevel="2" x14ac:dyDescent="0.35">
      <c r="B160" s="53" t="str">
        <f t="shared" si="24"/>
        <v>Value of commissioned assets (V)</v>
      </c>
      <c r="C160" s="31">
        <f t="shared" si="20"/>
        <v>22</v>
      </c>
      <c r="D160" s="51" t="s">
        <v>197</v>
      </c>
      <c r="E160" s="31"/>
      <c r="F160" s="31"/>
      <c r="G160" s="31"/>
      <c r="H160" s="31"/>
      <c r="I160" s="31"/>
      <c r="J160" s="31"/>
      <c r="K160" s="31"/>
      <c r="L160" s="140">
        <f>+'[4]RegionV3 Summary'!$B$18/1000000</f>
        <v>5.0730763027159886</v>
      </c>
      <c r="M160" s="32">
        <v>0</v>
      </c>
      <c r="N160" s="32">
        <v>0</v>
      </c>
      <c r="O160" s="32">
        <v>0</v>
      </c>
      <c r="P160" s="32">
        <v>0</v>
      </c>
      <c r="Q160" s="32">
        <v>0</v>
      </c>
      <c r="R160" s="32">
        <v>0</v>
      </c>
      <c r="S160" s="32">
        <v>0</v>
      </c>
      <c r="T160" s="32">
        <v>0</v>
      </c>
      <c r="U160" s="32">
        <v>0</v>
      </c>
      <c r="V160" s="32">
        <v>0</v>
      </c>
      <c r="W160" s="32">
        <v>0</v>
      </c>
      <c r="X160" s="32">
        <v>0</v>
      </c>
      <c r="Y160" s="32">
        <v>0</v>
      </c>
      <c r="Z160" s="32">
        <v>0</v>
      </c>
      <c r="AA160" s="32">
        <v>0</v>
      </c>
    </row>
    <row r="161" spans="2:27" hidden="1" outlineLevel="2" x14ac:dyDescent="0.35">
      <c r="B161" s="53" t="str">
        <f t="shared" si="25"/>
        <v>Transmission alternatives costs and MCP opex (TA + MCP)</v>
      </c>
      <c r="C161" s="31">
        <f t="shared" si="20"/>
        <v>22</v>
      </c>
      <c r="D161" s="51" t="s">
        <v>197</v>
      </c>
      <c r="E161" s="31"/>
      <c r="F161" s="31"/>
      <c r="G161" s="31"/>
      <c r="H161" s="31"/>
      <c r="I161" s="31"/>
      <c r="J161" s="31"/>
      <c r="K161" s="31"/>
      <c r="L161" s="32">
        <v>0</v>
      </c>
      <c r="M161" s="32">
        <v>0</v>
      </c>
      <c r="N161" s="32">
        <v>0</v>
      </c>
      <c r="O161" s="32">
        <v>0</v>
      </c>
      <c r="P161" s="32">
        <v>0</v>
      </c>
      <c r="Q161" s="32">
        <v>0</v>
      </c>
      <c r="R161" s="32">
        <v>0</v>
      </c>
      <c r="S161" s="32">
        <v>0</v>
      </c>
      <c r="T161" s="32">
        <v>0</v>
      </c>
      <c r="U161" s="32">
        <v>0</v>
      </c>
      <c r="V161" s="32">
        <v>0</v>
      </c>
      <c r="W161" s="32">
        <v>0</v>
      </c>
      <c r="X161" s="32">
        <v>0</v>
      </c>
      <c r="Y161" s="32">
        <v>0</v>
      </c>
      <c r="Z161" s="32">
        <v>0</v>
      </c>
      <c r="AA161" s="32">
        <v>0</v>
      </c>
    </row>
    <row r="162" spans="2:27" hidden="1" outlineLevel="2" x14ac:dyDescent="0.35">
      <c r="B162" s="53" t="str">
        <f t="shared" si="26"/>
        <v>HVDC insurance and reserves costs (HVDC)</v>
      </c>
      <c r="C162" s="31">
        <f t="shared" si="20"/>
        <v>22</v>
      </c>
      <c r="D162" s="51" t="s">
        <v>197</v>
      </c>
      <c r="E162" s="31"/>
      <c r="F162" s="31"/>
      <c r="G162" s="31"/>
      <c r="H162" s="31"/>
      <c r="I162" s="31"/>
      <c r="J162" s="31"/>
      <c r="K162" s="31"/>
      <c r="L162" s="32">
        <v>0</v>
      </c>
      <c r="M162" s="32">
        <v>0</v>
      </c>
      <c r="N162" s="32">
        <v>0</v>
      </c>
      <c r="O162" s="32">
        <v>0</v>
      </c>
      <c r="P162" s="32">
        <v>0</v>
      </c>
      <c r="Q162" s="32">
        <v>0</v>
      </c>
      <c r="R162" s="32">
        <v>0</v>
      </c>
      <c r="S162" s="32">
        <v>0</v>
      </c>
      <c r="T162" s="32">
        <v>0</v>
      </c>
      <c r="U162" s="32">
        <v>0</v>
      </c>
      <c r="V162" s="32">
        <v>0</v>
      </c>
      <c r="W162" s="32">
        <v>0</v>
      </c>
      <c r="X162" s="32">
        <v>0</v>
      </c>
      <c r="Y162" s="32">
        <v>0</v>
      </c>
      <c r="Z162" s="32">
        <v>0</v>
      </c>
      <c r="AA162" s="32">
        <v>0</v>
      </c>
    </row>
    <row r="163" spans="2:27" hidden="1" outlineLevel="2" x14ac:dyDescent="0.35">
      <c r="B163" s="52" t="str">
        <f t="shared" si="21"/>
        <v>Opening RAB value (V)</v>
      </c>
      <c r="C163" s="29">
        <f t="shared" si="20"/>
        <v>23</v>
      </c>
      <c r="D163" s="50" t="s">
        <v>198</v>
      </c>
      <c r="E163" s="29"/>
      <c r="F163" s="29"/>
      <c r="G163" s="29"/>
      <c r="H163" s="29"/>
      <c r="I163" s="29"/>
      <c r="J163" s="29"/>
      <c r="K163" s="29"/>
      <c r="L163" s="30">
        <v>0</v>
      </c>
      <c r="M163" s="30">
        <v>0</v>
      </c>
      <c r="N163" s="30">
        <v>0</v>
      </c>
      <c r="O163" s="30">
        <v>0</v>
      </c>
      <c r="P163" s="30">
        <v>0</v>
      </c>
      <c r="Q163" s="30">
        <v>0</v>
      </c>
      <c r="R163" s="30">
        <v>0</v>
      </c>
      <c r="S163" s="30">
        <v>0</v>
      </c>
      <c r="T163" s="30">
        <v>0</v>
      </c>
      <c r="U163" s="30">
        <v>0</v>
      </c>
      <c r="V163" s="30">
        <v>0</v>
      </c>
      <c r="W163" s="30">
        <v>0</v>
      </c>
      <c r="X163" s="30">
        <v>0</v>
      </c>
      <c r="Y163" s="30">
        <v>0</v>
      </c>
      <c r="Z163" s="30">
        <v>0</v>
      </c>
      <c r="AA163" s="30">
        <v>0</v>
      </c>
    </row>
    <row r="164" spans="2:27" hidden="1" outlineLevel="2" x14ac:dyDescent="0.35">
      <c r="B164" s="52" t="str">
        <f t="shared" si="22"/>
        <v>Accounting Depreciation (Da)</v>
      </c>
      <c r="C164" s="29">
        <f t="shared" si="20"/>
        <v>23</v>
      </c>
      <c r="D164" s="50" t="s">
        <v>198</v>
      </c>
      <c r="E164" s="29"/>
      <c r="F164" s="29"/>
      <c r="G164" s="29"/>
      <c r="H164" s="29"/>
      <c r="I164" s="29"/>
      <c r="J164" s="29"/>
      <c r="K164" s="29"/>
      <c r="L164" s="179">
        <f>'[4]RegionV3 Summary'!$C$19/1000000</f>
        <v>0.51436084688749917</v>
      </c>
      <c r="M164" s="30">
        <v>0</v>
      </c>
      <c r="N164" s="30">
        <v>0</v>
      </c>
      <c r="O164" s="30">
        <v>0</v>
      </c>
      <c r="P164" s="30">
        <v>0</v>
      </c>
      <c r="Q164" s="30">
        <v>0</v>
      </c>
      <c r="R164" s="30">
        <v>0</v>
      </c>
      <c r="S164" s="30">
        <v>0</v>
      </c>
      <c r="T164" s="30">
        <v>0</v>
      </c>
      <c r="U164" s="30">
        <v>0</v>
      </c>
      <c r="V164" s="30">
        <v>0</v>
      </c>
      <c r="W164" s="30">
        <v>0</v>
      </c>
      <c r="X164" s="30">
        <v>0</v>
      </c>
      <c r="Y164" s="30">
        <v>0</v>
      </c>
      <c r="Z164" s="30">
        <v>0</v>
      </c>
      <c r="AA164" s="30">
        <v>0</v>
      </c>
    </row>
    <row r="165" spans="2:27" hidden="1" outlineLevel="2" x14ac:dyDescent="0.35">
      <c r="B165" s="52" t="str">
        <f t="shared" si="23"/>
        <v>Tax Depreciation (TD)</v>
      </c>
      <c r="C165" s="29">
        <f t="shared" si="20"/>
        <v>23</v>
      </c>
      <c r="D165" s="50" t="s">
        <v>198</v>
      </c>
      <c r="E165" s="29"/>
      <c r="F165" s="29"/>
      <c r="G165" s="29"/>
      <c r="H165" s="29"/>
      <c r="I165" s="29"/>
      <c r="J165" s="29"/>
      <c r="K165" s="29"/>
      <c r="L165" s="139">
        <f>'[4]RegionV3 Summary'!$G$19/1000000</f>
        <v>0.59407145841899978</v>
      </c>
      <c r="M165" s="30">
        <v>0</v>
      </c>
      <c r="N165" s="30">
        <v>0</v>
      </c>
      <c r="O165" s="30">
        <v>0</v>
      </c>
      <c r="P165" s="30">
        <v>0</v>
      </c>
      <c r="Q165" s="30">
        <v>0</v>
      </c>
      <c r="R165" s="30">
        <v>0</v>
      </c>
      <c r="S165" s="30">
        <v>0</v>
      </c>
      <c r="T165" s="30">
        <v>0</v>
      </c>
      <c r="U165" s="30">
        <v>0</v>
      </c>
      <c r="V165" s="30">
        <v>0</v>
      </c>
      <c r="W165" s="30">
        <v>0</v>
      </c>
      <c r="X165" s="30">
        <v>0</v>
      </c>
      <c r="Y165" s="30">
        <v>0</v>
      </c>
      <c r="Z165" s="30">
        <v>0</v>
      </c>
      <c r="AA165" s="30">
        <v>0</v>
      </c>
    </row>
    <row r="166" spans="2:27" hidden="1" outlineLevel="2" x14ac:dyDescent="0.35">
      <c r="B166" s="52" t="str">
        <f t="shared" si="24"/>
        <v>Value of commissioned assets (V)</v>
      </c>
      <c r="C166" s="29">
        <f t="shared" ref="C166:C229" si="27">+C160+1</f>
        <v>23</v>
      </c>
      <c r="D166" s="50" t="s">
        <v>198</v>
      </c>
      <c r="E166" s="29"/>
      <c r="F166" s="29"/>
      <c r="G166" s="29"/>
      <c r="H166" s="29"/>
      <c r="I166" s="29"/>
      <c r="J166" s="29"/>
      <c r="K166" s="29"/>
      <c r="L166" s="179">
        <f>+'[4]RegionV3 Summary'!$B$19/1000000</f>
        <v>13.371871868859978</v>
      </c>
      <c r="M166" s="30">
        <v>0</v>
      </c>
      <c r="N166" s="30">
        <v>0</v>
      </c>
      <c r="O166" s="30">
        <v>0</v>
      </c>
      <c r="P166" s="30">
        <v>0</v>
      </c>
      <c r="Q166" s="30">
        <v>0</v>
      </c>
      <c r="R166" s="30">
        <v>0</v>
      </c>
      <c r="S166" s="30">
        <v>0</v>
      </c>
      <c r="T166" s="30">
        <v>0</v>
      </c>
      <c r="U166" s="30">
        <v>0</v>
      </c>
      <c r="V166" s="30">
        <v>0</v>
      </c>
      <c r="W166" s="30">
        <v>0</v>
      </c>
      <c r="X166" s="30">
        <v>0</v>
      </c>
      <c r="Y166" s="30">
        <v>0</v>
      </c>
      <c r="Z166" s="30">
        <v>0</v>
      </c>
      <c r="AA166" s="30">
        <v>0</v>
      </c>
    </row>
    <row r="167" spans="2:27" hidden="1" outlineLevel="2" x14ac:dyDescent="0.35">
      <c r="B167" s="52" t="str">
        <f t="shared" si="25"/>
        <v>Transmission alternatives costs and MCP opex (TA + MCP)</v>
      </c>
      <c r="C167" s="29">
        <f t="shared" si="27"/>
        <v>23</v>
      </c>
      <c r="D167" s="50" t="s">
        <v>198</v>
      </c>
      <c r="E167" s="29"/>
      <c r="F167" s="29"/>
      <c r="G167" s="29"/>
      <c r="H167" s="29"/>
      <c r="I167" s="29"/>
      <c r="J167" s="29"/>
      <c r="K167" s="29"/>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row>
    <row r="168" spans="2:27" hidden="1" outlineLevel="2" x14ac:dyDescent="0.35">
      <c r="B168" s="52" t="str">
        <f t="shared" si="26"/>
        <v>HVDC insurance and reserves costs (HVDC)</v>
      </c>
      <c r="C168" s="29">
        <f t="shared" si="27"/>
        <v>23</v>
      </c>
      <c r="D168" s="50" t="s">
        <v>198</v>
      </c>
      <c r="E168" s="29"/>
      <c r="F168" s="29"/>
      <c r="G168" s="29"/>
      <c r="H168" s="29"/>
      <c r="I168" s="29"/>
      <c r="J168" s="29"/>
      <c r="K168" s="29"/>
      <c r="L168" s="30">
        <v>0</v>
      </c>
      <c r="M168" s="30">
        <v>0</v>
      </c>
      <c r="N168" s="30">
        <v>0</v>
      </c>
      <c r="O168" s="30">
        <v>0</v>
      </c>
      <c r="P168" s="30">
        <v>0</v>
      </c>
      <c r="Q168" s="30">
        <v>0</v>
      </c>
      <c r="R168" s="30">
        <v>0</v>
      </c>
      <c r="S168" s="30">
        <v>0</v>
      </c>
      <c r="T168" s="30">
        <v>0</v>
      </c>
      <c r="U168" s="30">
        <v>0</v>
      </c>
      <c r="V168" s="30">
        <v>0</v>
      </c>
      <c r="W168" s="30">
        <v>0</v>
      </c>
      <c r="X168" s="30">
        <v>0</v>
      </c>
      <c r="Y168" s="30">
        <v>0</v>
      </c>
      <c r="Z168" s="30">
        <v>0</v>
      </c>
      <c r="AA168" s="30">
        <v>0</v>
      </c>
    </row>
    <row r="169" spans="2:27" hidden="1" outlineLevel="2" x14ac:dyDescent="0.35">
      <c r="B169" s="53" t="str">
        <f t="shared" si="21"/>
        <v>Opening RAB value (V)</v>
      </c>
      <c r="C169" s="31">
        <f t="shared" si="27"/>
        <v>24</v>
      </c>
      <c r="D169" s="51" t="s">
        <v>184</v>
      </c>
      <c r="E169" s="31"/>
      <c r="F169" s="31"/>
      <c r="G169" s="31"/>
      <c r="H169" s="31"/>
      <c r="I169" s="31"/>
      <c r="J169" s="31"/>
      <c r="K169" s="31"/>
      <c r="L169" s="32">
        <v>0</v>
      </c>
      <c r="M169" s="32">
        <v>0</v>
      </c>
      <c r="N169" s="32">
        <v>0</v>
      </c>
      <c r="O169" s="32">
        <v>0</v>
      </c>
      <c r="P169" s="32">
        <v>0</v>
      </c>
      <c r="Q169" s="32">
        <v>0</v>
      </c>
      <c r="R169" s="32">
        <v>0</v>
      </c>
      <c r="S169" s="32">
        <v>0</v>
      </c>
      <c r="T169" s="32">
        <v>0</v>
      </c>
      <c r="U169" s="32">
        <v>0</v>
      </c>
      <c r="V169" s="32">
        <v>0</v>
      </c>
      <c r="W169" s="32">
        <v>0</v>
      </c>
      <c r="X169" s="32">
        <v>0</v>
      </c>
      <c r="Y169" s="32">
        <v>0</v>
      </c>
      <c r="Z169" s="32">
        <v>0</v>
      </c>
      <c r="AA169" s="32">
        <v>0</v>
      </c>
    </row>
    <row r="170" spans="2:27" hidden="1" outlineLevel="2" x14ac:dyDescent="0.35">
      <c r="B170" s="53" t="str">
        <f t="shared" si="22"/>
        <v>Accounting Depreciation (Da)</v>
      </c>
      <c r="C170" s="31">
        <f t="shared" si="27"/>
        <v>24</v>
      </c>
      <c r="D170" s="51" t="s">
        <v>184</v>
      </c>
      <c r="E170" s="31"/>
      <c r="F170" s="31"/>
      <c r="G170" s="31"/>
      <c r="H170" s="31"/>
      <c r="I170" s="31"/>
      <c r="J170" s="31"/>
      <c r="K170" s="31"/>
      <c r="L170" s="140">
        <f>'[4]RegionV3 Summary'!$C$20/1000000</f>
        <v>0.14079206234449926</v>
      </c>
      <c r="M170" s="32">
        <v>0</v>
      </c>
      <c r="N170" s="32">
        <v>0</v>
      </c>
      <c r="O170" s="32">
        <v>0</v>
      </c>
      <c r="P170" s="32">
        <v>0</v>
      </c>
      <c r="Q170" s="32">
        <v>0</v>
      </c>
      <c r="R170" s="32">
        <v>0</v>
      </c>
      <c r="S170" s="32">
        <v>0</v>
      </c>
      <c r="T170" s="32">
        <v>0</v>
      </c>
      <c r="U170" s="32">
        <v>0</v>
      </c>
      <c r="V170" s="32">
        <v>0</v>
      </c>
      <c r="W170" s="32">
        <v>0</v>
      </c>
      <c r="X170" s="32">
        <v>0</v>
      </c>
      <c r="Y170" s="32">
        <v>0</v>
      </c>
      <c r="Z170" s="32">
        <v>0</v>
      </c>
      <c r="AA170" s="32">
        <v>0</v>
      </c>
    </row>
    <row r="171" spans="2:27" hidden="1" outlineLevel="2" x14ac:dyDescent="0.35">
      <c r="B171" s="53" t="str">
        <f t="shared" si="23"/>
        <v>Tax Depreciation (TD)</v>
      </c>
      <c r="C171" s="31">
        <f t="shared" si="27"/>
        <v>24</v>
      </c>
      <c r="D171" s="51" t="s">
        <v>184</v>
      </c>
      <c r="E171" s="31"/>
      <c r="F171" s="31"/>
      <c r="G171" s="31"/>
      <c r="H171" s="31"/>
      <c r="I171" s="31"/>
      <c r="J171" s="31"/>
      <c r="K171" s="31"/>
      <c r="L171" s="140">
        <f>'[4]RegionV3 Summary'!$G$20/1000000</f>
        <v>0.2700583540375</v>
      </c>
      <c r="M171" s="32">
        <v>0</v>
      </c>
      <c r="N171" s="32">
        <v>0</v>
      </c>
      <c r="O171" s="32">
        <v>0</v>
      </c>
      <c r="P171" s="32">
        <v>0</v>
      </c>
      <c r="Q171" s="32">
        <v>0</v>
      </c>
      <c r="R171" s="32">
        <v>0</v>
      </c>
      <c r="S171" s="32">
        <v>0</v>
      </c>
      <c r="T171" s="32">
        <v>0</v>
      </c>
      <c r="U171" s="32">
        <v>0</v>
      </c>
      <c r="V171" s="32">
        <v>0</v>
      </c>
      <c r="W171" s="32">
        <v>0</v>
      </c>
      <c r="X171" s="32">
        <v>0</v>
      </c>
      <c r="Y171" s="32">
        <v>0</v>
      </c>
      <c r="Z171" s="32">
        <v>0</v>
      </c>
      <c r="AA171" s="32">
        <v>0</v>
      </c>
    </row>
    <row r="172" spans="2:27" hidden="1" outlineLevel="2" x14ac:dyDescent="0.35">
      <c r="B172" s="53" t="str">
        <f t="shared" si="24"/>
        <v>Value of commissioned assets (V)</v>
      </c>
      <c r="C172" s="31">
        <f t="shared" si="27"/>
        <v>24</v>
      </c>
      <c r="D172" s="51" t="s">
        <v>184</v>
      </c>
      <c r="E172" s="31"/>
      <c r="F172" s="31"/>
      <c r="G172" s="31"/>
      <c r="H172" s="31"/>
      <c r="I172" s="31"/>
      <c r="J172" s="31"/>
      <c r="K172" s="31"/>
      <c r="L172" s="140">
        <f>+'[4]RegionV3 Summary'!$B$20/1000000</f>
        <v>4.5623187045495097</v>
      </c>
      <c r="M172" s="32">
        <v>0</v>
      </c>
      <c r="N172" s="32">
        <v>0</v>
      </c>
      <c r="O172" s="32">
        <v>0</v>
      </c>
      <c r="P172" s="32">
        <v>0</v>
      </c>
      <c r="Q172" s="32">
        <v>0</v>
      </c>
      <c r="R172" s="32">
        <v>0</v>
      </c>
      <c r="S172" s="32">
        <v>0</v>
      </c>
      <c r="T172" s="32">
        <v>0</v>
      </c>
      <c r="U172" s="32">
        <v>0</v>
      </c>
      <c r="V172" s="32">
        <v>0</v>
      </c>
      <c r="W172" s="32">
        <v>0</v>
      </c>
      <c r="X172" s="32">
        <v>0</v>
      </c>
      <c r="Y172" s="32">
        <v>0</v>
      </c>
      <c r="Z172" s="32">
        <v>0</v>
      </c>
      <c r="AA172" s="32">
        <v>0</v>
      </c>
    </row>
    <row r="173" spans="2:27" hidden="1" outlineLevel="2" x14ac:dyDescent="0.35">
      <c r="B173" s="53" t="str">
        <f t="shared" si="25"/>
        <v>Transmission alternatives costs and MCP opex (TA + MCP)</v>
      </c>
      <c r="C173" s="31">
        <f t="shared" si="27"/>
        <v>24</v>
      </c>
      <c r="D173" s="51" t="s">
        <v>184</v>
      </c>
      <c r="E173" s="31"/>
      <c r="F173" s="31"/>
      <c r="G173" s="31"/>
      <c r="H173" s="31"/>
      <c r="I173" s="31"/>
      <c r="J173" s="31"/>
      <c r="K173" s="31"/>
      <c r="L173" s="32">
        <v>0</v>
      </c>
      <c r="M173" s="32">
        <v>0</v>
      </c>
      <c r="N173" s="32">
        <v>0</v>
      </c>
      <c r="O173" s="32">
        <v>0</v>
      </c>
      <c r="P173" s="32">
        <v>0</v>
      </c>
      <c r="Q173" s="32">
        <v>0</v>
      </c>
      <c r="R173" s="32">
        <v>0</v>
      </c>
      <c r="S173" s="32">
        <v>0</v>
      </c>
      <c r="T173" s="32">
        <v>0</v>
      </c>
      <c r="U173" s="32">
        <v>0</v>
      </c>
      <c r="V173" s="32">
        <v>0</v>
      </c>
      <c r="W173" s="32">
        <v>0</v>
      </c>
      <c r="X173" s="32">
        <v>0</v>
      </c>
      <c r="Y173" s="32">
        <v>0</v>
      </c>
      <c r="Z173" s="32">
        <v>0</v>
      </c>
      <c r="AA173" s="32">
        <v>0</v>
      </c>
    </row>
    <row r="174" spans="2:27" hidden="1" outlineLevel="2" x14ac:dyDescent="0.35">
      <c r="B174" s="53" t="str">
        <f t="shared" si="26"/>
        <v>HVDC insurance and reserves costs (HVDC)</v>
      </c>
      <c r="C174" s="31">
        <f t="shared" si="27"/>
        <v>24</v>
      </c>
      <c r="D174" s="51" t="s">
        <v>184</v>
      </c>
      <c r="E174" s="31"/>
      <c r="F174" s="31"/>
      <c r="G174" s="31"/>
      <c r="H174" s="31"/>
      <c r="I174" s="31"/>
      <c r="J174" s="31"/>
      <c r="K174" s="31"/>
      <c r="L174" s="32">
        <v>0</v>
      </c>
      <c r="M174" s="32">
        <v>0</v>
      </c>
      <c r="N174" s="32">
        <v>0</v>
      </c>
      <c r="O174" s="32">
        <v>0</v>
      </c>
      <c r="P174" s="32">
        <v>0</v>
      </c>
      <c r="Q174" s="32">
        <v>0</v>
      </c>
      <c r="R174" s="32">
        <v>0</v>
      </c>
      <c r="S174" s="32">
        <v>0</v>
      </c>
      <c r="T174" s="32">
        <v>0</v>
      </c>
      <c r="U174" s="32">
        <v>0</v>
      </c>
      <c r="V174" s="32">
        <v>0</v>
      </c>
      <c r="W174" s="32">
        <v>0</v>
      </c>
      <c r="X174" s="32">
        <v>0</v>
      </c>
      <c r="Y174" s="32">
        <v>0</v>
      </c>
      <c r="Z174" s="32">
        <v>0</v>
      </c>
      <c r="AA174" s="32">
        <v>0</v>
      </c>
    </row>
    <row r="175" spans="2:27" hidden="1" outlineLevel="2" x14ac:dyDescent="0.35">
      <c r="B175" s="52" t="str">
        <f t="shared" ref="B175:B235" si="28">+$B$24</f>
        <v>Opening RAB value (V)</v>
      </c>
      <c r="C175" s="29">
        <f t="shared" si="27"/>
        <v>25</v>
      </c>
      <c r="D175" s="50" t="s">
        <v>186</v>
      </c>
      <c r="E175" s="29"/>
      <c r="F175" s="29"/>
      <c r="G175" s="29"/>
      <c r="H175" s="29"/>
      <c r="I175" s="29"/>
      <c r="J175" s="29"/>
      <c r="K175" s="29"/>
      <c r="L175" s="30">
        <v>0</v>
      </c>
      <c r="M175" s="30">
        <v>0</v>
      </c>
      <c r="N175" s="30">
        <v>0</v>
      </c>
      <c r="O175" s="30">
        <v>0</v>
      </c>
      <c r="P175" s="30">
        <v>0</v>
      </c>
      <c r="Q175" s="30">
        <v>0</v>
      </c>
      <c r="R175" s="30">
        <v>0</v>
      </c>
      <c r="S175" s="30">
        <v>0</v>
      </c>
      <c r="T175" s="30">
        <v>0</v>
      </c>
      <c r="U175" s="30">
        <v>0</v>
      </c>
      <c r="V175" s="30">
        <v>0</v>
      </c>
      <c r="W175" s="30">
        <v>0</v>
      </c>
      <c r="X175" s="30">
        <v>0</v>
      </c>
      <c r="Y175" s="30">
        <v>0</v>
      </c>
      <c r="Z175" s="30">
        <v>0</v>
      </c>
      <c r="AA175" s="30">
        <v>0</v>
      </c>
    </row>
    <row r="176" spans="2:27" hidden="1" outlineLevel="2" x14ac:dyDescent="0.35">
      <c r="B176" s="52" t="str">
        <f t="shared" ref="B176:B236" si="29">+$B$25</f>
        <v>Accounting Depreciation (Da)</v>
      </c>
      <c r="C176" s="29">
        <f t="shared" si="27"/>
        <v>25</v>
      </c>
      <c r="D176" s="50" t="s">
        <v>186</v>
      </c>
      <c r="E176" s="29"/>
      <c r="F176" s="29"/>
      <c r="G176" s="29"/>
      <c r="H176" s="29"/>
      <c r="I176" s="29"/>
      <c r="J176" s="29"/>
      <c r="K176" s="29"/>
      <c r="L176" s="179">
        <f>'[4]RegionV3 Summary'!$C$21/1000000</f>
        <v>0.16345117638050013</v>
      </c>
      <c r="M176" s="30">
        <v>0</v>
      </c>
      <c r="N176" s="30">
        <v>0</v>
      </c>
      <c r="O176" s="30">
        <v>0</v>
      </c>
      <c r="P176" s="30">
        <v>0</v>
      </c>
      <c r="Q176" s="30">
        <v>0</v>
      </c>
      <c r="R176" s="30">
        <v>0</v>
      </c>
      <c r="S176" s="30">
        <v>0</v>
      </c>
      <c r="T176" s="30">
        <v>0</v>
      </c>
      <c r="U176" s="30">
        <v>0</v>
      </c>
      <c r="V176" s="30">
        <v>0</v>
      </c>
      <c r="W176" s="30">
        <v>0</v>
      </c>
      <c r="X176" s="30">
        <v>0</v>
      </c>
      <c r="Y176" s="30">
        <v>0</v>
      </c>
      <c r="Z176" s="30">
        <v>0</v>
      </c>
      <c r="AA176" s="30">
        <v>0</v>
      </c>
    </row>
    <row r="177" spans="2:27" hidden="1" outlineLevel="2" x14ac:dyDescent="0.35">
      <c r="B177" s="52" t="str">
        <f t="shared" si="23"/>
        <v>Tax Depreciation (TD)</v>
      </c>
      <c r="C177" s="29">
        <f t="shared" si="27"/>
        <v>25</v>
      </c>
      <c r="D177" s="50" t="s">
        <v>186</v>
      </c>
      <c r="E177" s="29"/>
      <c r="F177" s="29"/>
      <c r="G177" s="29"/>
      <c r="H177" s="29"/>
      <c r="I177" s="29"/>
      <c r="J177" s="29"/>
      <c r="K177" s="29"/>
      <c r="L177" s="139">
        <f>'[4]RegionV3 Summary'!$G$21/1000000</f>
        <v>0.41098726183500028</v>
      </c>
      <c r="M177" s="30">
        <v>0</v>
      </c>
      <c r="N177" s="30">
        <v>0</v>
      </c>
      <c r="O177" s="30">
        <v>0</v>
      </c>
      <c r="P177" s="30">
        <v>0</v>
      </c>
      <c r="Q177" s="30">
        <v>0</v>
      </c>
      <c r="R177" s="30">
        <v>0</v>
      </c>
      <c r="S177" s="30">
        <v>0</v>
      </c>
      <c r="T177" s="30">
        <v>0</v>
      </c>
      <c r="U177" s="30">
        <v>0</v>
      </c>
      <c r="V177" s="30">
        <v>0</v>
      </c>
      <c r="W177" s="30">
        <v>0</v>
      </c>
      <c r="X177" s="30">
        <v>0</v>
      </c>
      <c r="Y177" s="30">
        <v>0</v>
      </c>
      <c r="Z177" s="30">
        <v>0</v>
      </c>
      <c r="AA177" s="30">
        <v>0</v>
      </c>
    </row>
    <row r="178" spans="2:27" hidden="1" outlineLevel="2" x14ac:dyDescent="0.35">
      <c r="B178" s="52" t="str">
        <f t="shared" si="24"/>
        <v>Value of commissioned assets (V)</v>
      </c>
      <c r="C178" s="29">
        <f t="shared" si="27"/>
        <v>25</v>
      </c>
      <c r="D178" s="50" t="s">
        <v>186</v>
      </c>
      <c r="E178" s="29"/>
      <c r="F178" s="29"/>
      <c r="G178" s="29"/>
      <c r="H178" s="29"/>
      <c r="I178" s="29"/>
      <c r="J178" s="29"/>
      <c r="K178" s="29"/>
      <c r="L178" s="179">
        <f>+'[4]RegionV3 Summary'!$B$21/1000000</f>
        <v>3.047052423653501</v>
      </c>
      <c r="M178" s="30">
        <v>0</v>
      </c>
      <c r="N178" s="30">
        <v>0</v>
      </c>
      <c r="O178" s="30">
        <v>0</v>
      </c>
      <c r="P178" s="30">
        <v>0</v>
      </c>
      <c r="Q178" s="30">
        <v>0</v>
      </c>
      <c r="R178" s="30">
        <v>0</v>
      </c>
      <c r="S178" s="30">
        <v>0</v>
      </c>
      <c r="T178" s="30">
        <v>0</v>
      </c>
      <c r="U178" s="30">
        <v>0</v>
      </c>
      <c r="V178" s="30">
        <v>0</v>
      </c>
      <c r="W178" s="30">
        <v>0</v>
      </c>
      <c r="X178" s="30">
        <v>0</v>
      </c>
      <c r="Y178" s="30">
        <v>0</v>
      </c>
      <c r="Z178" s="30">
        <v>0</v>
      </c>
      <c r="AA178" s="30">
        <v>0</v>
      </c>
    </row>
    <row r="179" spans="2:27" hidden="1" outlineLevel="2" x14ac:dyDescent="0.35">
      <c r="B179" s="52" t="str">
        <f t="shared" si="25"/>
        <v>Transmission alternatives costs and MCP opex (TA + MCP)</v>
      </c>
      <c r="C179" s="29">
        <f t="shared" si="27"/>
        <v>25</v>
      </c>
      <c r="D179" s="50" t="s">
        <v>186</v>
      </c>
      <c r="E179" s="29"/>
      <c r="F179" s="29"/>
      <c r="G179" s="29"/>
      <c r="H179" s="29"/>
      <c r="I179" s="29"/>
      <c r="J179" s="29"/>
      <c r="K179" s="29"/>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row>
    <row r="180" spans="2:27" hidden="1" outlineLevel="2" x14ac:dyDescent="0.35">
      <c r="B180" s="52" t="str">
        <f t="shared" si="26"/>
        <v>HVDC insurance and reserves costs (HVDC)</v>
      </c>
      <c r="C180" s="29">
        <f t="shared" si="27"/>
        <v>25</v>
      </c>
      <c r="D180" s="50" t="s">
        <v>186</v>
      </c>
      <c r="E180" s="29"/>
      <c r="F180" s="29"/>
      <c r="G180" s="29"/>
      <c r="H180" s="29"/>
      <c r="I180" s="29"/>
      <c r="J180" s="29"/>
      <c r="K180" s="29"/>
      <c r="L180" s="30">
        <v>0</v>
      </c>
      <c r="M180" s="30">
        <v>0</v>
      </c>
      <c r="N180" s="30">
        <v>0</v>
      </c>
      <c r="O180" s="30">
        <v>0</v>
      </c>
      <c r="P180" s="30">
        <v>0</v>
      </c>
      <c r="Q180" s="30">
        <v>0</v>
      </c>
      <c r="R180" s="30">
        <v>0</v>
      </c>
      <c r="S180" s="30">
        <v>0</v>
      </c>
      <c r="T180" s="30">
        <v>0</v>
      </c>
      <c r="U180" s="30">
        <v>0</v>
      </c>
      <c r="V180" s="30">
        <v>0</v>
      </c>
      <c r="W180" s="30">
        <v>0</v>
      </c>
      <c r="X180" s="30">
        <v>0</v>
      </c>
      <c r="Y180" s="30">
        <v>0</v>
      </c>
      <c r="Z180" s="30">
        <v>0</v>
      </c>
      <c r="AA180" s="30">
        <v>0</v>
      </c>
    </row>
    <row r="181" spans="2:27" hidden="1" outlineLevel="2" x14ac:dyDescent="0.35">
      <c r="B181" s="53" t="str">
        <f t="shared" si="28"/>
        <v>Opening RAB value (V)</v>
      </c>
      <c r="C181" s="31">
        <f t="shared" si="27"/>
        <v>26</v>
      </c>
      <c r="D181" s="51" t="s">
        <v>182</v>
      </c>
      <c r="E181" s="31"/>
      <c r="F181" s="31"/>
      <c r="G181" s="31"/>
      <c r="H181" s="31"/>
      <c r="I181" s="31"/>
      <c r="J181" s="31"/>
      <c r="K181" s="31"/>
      <c r="L181" s="32">
        <v>0</v>
      </c>
      <c r="M181" s="32">
        <v>0</v>
      </c>
      <c r="N181" s="32">
        <v>0</v>
      </c>
      <c r="O181" s="32">
        <v>0</v>
      </c>
      <c r="P181" s="32">
        <v>0</v>
      </c>
      <c r="Q181" s="32">
        <v>0</v>
      </c>
      <c r="R181" s="32">
        <v>0</v>
      </c>
      <c r="S181" s="32">
        <v>0</v>
      </c>
      <c r="T181" s="32">
        <v>0</v>
      </c>
      <c r="U181" s="32">
        <v>0</v>
      </c>
      <c r="V181" s="32">
        <v>0</v>
      </c>
      <c r="W181" s="32">
        <v>0</v>
      </c>
      <c r="X181" s="32">
        <v>0</v>
      </c>
      <c r="Y181" s="32">
        <v>0</v>
      </c>
      <c r="Z181" s="32">
        <v>0</v>
      </c>
      <c r="AA181" s="32">
        <v>0</v>
      </c>
    </row>
    <row r="182" spans="2:27" hidden="1" outlineLevel="2" x14ac:dyDescent="0.35">
      <c r="B182" s="53" t="str">
        <f t="shared" si="29"/>
        <v>Accounting Depreciation (Da)</v>
      </c>
      <c r="C182" s="31">
        <f t="shared" si="27"/>
        <v>26</v>
      </c>
      <c r="D182" s="51" t="s">
        <v>182</v>
      </c>
      <c r="E182" s="31"/>
      <c r="F182" s="31"/>
      <c r="G182" s="31"/>
      <c r="H182" s="31"/>
      <c r="I182" s="31"/>
      <c r="J182" s="31"/>
      <c r="K182" s="31"/>
      <c r="L182" s="140">
        <f>'[4]RegionV3 Summary'!$C$22/1000000</f>
        <v>2.3359754990000003E-3</v>
      </c>
      <c r="M182" s="32">
        <v>0</v>
      </c>
      <c r="N182" s="32">
        <v>0</v>
      </c>
      <c r="O182" s="32">
        <v>0</v>
      </c>
      <c r="P182" s="32">
        <v>0</v>
      </c>
      <c r="Q182" s="32">
        <v>0</v>
      </c>
      <c r="R182" s="32">
        <v>0</v>
      </c>
      <c r="S182" s="32">
        <v>0</v>
      </c>
      <c r="T182" s="32">
        <v>0</v>
      </c>
      <c r="U182" s="32">
        <v>0</v>
      </c>
      <c r="V182" s="32">
        <v>0</v>
      </c>
      <c r="W182" s="32">
        <v>0</v>
      </c>
      <c r="X182" s="32">
        <v>0</v>
      </c>
      <c r="Y182" s="32">
        <v>0</v>
      </c>
      <c r="Z182" s="32">
        <v>0</v>
      </c>
      <c r="AA182" s="32">
        <v>0</v>
      </c>
    </row>
    <row r="183" spans="2:27" hidden="1" outlineLevel="2" x14ac:dyDescent="0.35">
      <c r="B183" s="53" t="str">
        <f t="shared" ref="B183:B243" si="30">+$B$26</f>
        <v>Tax Depreciation (TD)</v>
      </c>
      <c r="C183" s="31">
        <f t="shared" si="27"/>
        <v>26</v>
      </c>
      <c r="D183" s="51" t="s">
        <v>182</v>
      </c>
      <c r="E183" s="31"/>
      <c r="F183" s="31"/>
      <c r="G183" s="31"/>
      <c r="H183" s="31"/>
      <c r="I183" s="31"/>
      <c r="J183" s="31"/>
      <c r="K183" s="31"/>
      <c r="L183" s="140">
        <f>'[4]RegionV3 Summary'!$G$22/1000000</f>
        <v>6.8895825279999988E-3</v>
      </c>
      <c r="M183" s="32">
        <v>0</v>
      </c>
      <c r="N183" s="32">
        <v>0</v>
      </c>
      <c r="O183" s="32">
        <v>0</v>
      </c>
      <c r="P183" s="32">
        <v>0</v>
      </c>
      <c r="Q183" s="32">
        <v>0</v>
      </c>
      <c r="R183" s="32">
        <v>0</v>
      </c>
      <c r="S183" s="32">
        <v>0</v>
      </c>
      <c r="T183" s="32">
        <v>0</v>
      </c>
      <c r="U183" s="32">
        <v>0</v>
      </c>
      <c r="V183" s="32">
        <v>0</v>
      </c>
      <c r="W183" s="32">
        <v>0</v>
      </c>
      <c r="X183" s="32">
        <v>0</v>
      </c>
      <c r="Y183" s="32">
        <v>0</v>
      </c>
      <c r="Z183" s="32">
        <v>0</v>
      </c>
      <c r="AA183" s="32">
        <v>0</v>
      </c>
    </row>
    <row r="184" spans="2:27" hidden="1" outlineLevel="2" x14ac:dyDescent="0.35">
      <c r="B184" s="53" t="str">
        <f t="shared" ref="B184:B244" si="31">+$B$27</f>
        <v>Value of commissioned assets (V)</v>
      </c>
      <c r="C184" s="31">
        <f t="shared" si="27"/>
        <v>26</v>
      </c>
      <c r="D184" s="51" t="s">
        <v>182</v>
      </c>
      <c r="E184" s="31"/>
      <c r="F184" s="31"/>
      <c r="G184" s="31"/>
      <c r="H184" s="31"/>
      <c r="I184" s="31"/>
      <c r="J184" s="31"/>
      <c r="K184" s="31"/>
      <c r="L184" s="140">
        <f>+'[4]RegionV3 Summary'!$B$22/1000000</f>
        <v>2.4454518219999999E-2</v>
      </c>
      <c r="M184" s="32">
        <v>0</v>
      </c>
      <c r="N184" s="32">
        <v>0</v>
      </c>
      <c r="O184" s="32">
        <v>0</v>
      </c>
      <c r="P184" s="32">
        <v>0</v>
      </c>
      <c r="Q184" s="32">
        <v>0</v>
      </c>
      <c r="R184" s="32">
        <v>0</v>
      </c>
      <c r="S184" s="32">
        <v>0</v>
      </c>
      <c r="T184" s="32">
        <v>0</v>
      </c>
      <c r="U184" s="32">
        <v>0</v>
      </c>
      <c r="V184" s="32">
        <v>0</v>
      </c>
      <c r="W184" s="32">
        <v>0</v>
      </c>
      <c r="X184" s="32">
        <v>0</v>
      </c>
      <c r="Y184" s="32">
        <v>0</v>
      </c>
      <c r="Z184" s="32">
        <v>0</v>
      </c>
      <c r="AA184" s="32">
        <v>0</v>
      </c>
    </row>
    <row r="185" spans="2:27" hidden="1" outlineLevel="2" x14ac:dyDescent="0.35">
      <c r="B185" s="53" t="str">
        <f t="shared" ref="B185:B245" si="32">+$B$28</f>
        <v>Transmission alternatives costs and MCP opex (TA + MCP)</v>
      </c>
      <c r="C185" s="31">
        <f t="shared" si="27"/>
        <v>26</v>
      </c>
      <c r="D185" s="51" t="s">
        <v>182</v>
      </c>
      <c r="E185" s="31"/>
      <c r="F185" s="31"/>
      <c r="G185" s="31"/>
      <c r="H185" s="31"/>
      <c r="I185" s="31"/>
      <c r="J185" s="31"/>
      <c r="K185" s="31"/>
      <c r="L185" s="32">
        <v>0</v>
      </c>
      <c r="M185" s="32">
        <v>0</v>
      </c>
      <c r="N185" s="32">
        <v>0</v>
      </c>
      <c r="O185" s="32">
        <v>0</v>
      </c>
      <c r="P185" s="32">
        <v>0</v>
      </c>
      <c r="Q185" s="32">
        <v>0</v>
      </c>
      <c r="R185" s="32">
        <v>0</v>
      </c>
      <c r="S185" s="32">
        <v>0</v>
      </c>
      <c r="T185" s="32">
        <v>0</v>
      </c>
      <c r="U185" s="32">
        <v>0</v>
      </c>
      <c r="V185" s="32">
        <v>0</v>
      </c>
      <c r="W185" s="32">
        <v>0</v>
      </c>
      <c r="X185" s="32">
        <v>0</v>
      </c>
      <c r="Y185" s="32">
        <v>0</v>
      </c>
      <c r="Z185" s="32">
        <v>0</v>
      </c>
      <c r="AA185" s="32">
        <v>0</v>
      </c>
    </row>
    <row r="186" spans="2:27" hidden="1" outlineLevel="2" x14ac:dyDescent="0.35">
      <c r="B186" s="53" t="str">
        <f t="shared" ref="B186:B246" si="33">+$B$29</f>
        <v>HVDC insurance and reserves costs (HVDC)</v>
      </c>
      <c r="C186" s="31">
        <f t="shared" si="27"/>
        <v>26</v>
      </c>
      <c r="D186" s="51" t="s">
        <v>182</v>
      </c>
      <c r="E186" s="31"/>
      <c r="F186" s="31"/>
      <c r="G186" s="31"/>
      <c r="H186" s="31"/>
      <c r="I186" s="31"/>
      <c r="J186" s="31"/>
      <c r="K186" s="31"/>
      <c r="L186" s="32">
        <v>0</v>
      </c>
      <c r="M186" s="32">
        <v>0</v>
      </c>
      <c r="N186" s="32">
        <v>0</v>
      </c>
      <c r="O186" s="32">
        <v>0</v>
      </c>
      <c r="P186" s="32">
        <v>0</v>
      </c>
      <c r="Q186" s="32">
        <v>0</v>
      </c>
      <c r="R186" s="32">
        <v>0</v>
      </c>
      <c r="S186" s="32">
        <v>0</v>
      </c>
      <c r="T186" s="32">
        <v>0</v>
      </c>
      <c r="U186" s="32">
        <v>0</v>
      </c>
      <c r="V186" s="32">
        <v>0</v>
      </c>
      <c r="W186" s="32">
        <v>0</v>
      </c>
      <c r="X186" s="32">
        <v>0</v>
      </c>
      <c r="Y186" s="32">
        <v>0</v>
      </c>
      <c r="Z186" s="32">
        <v>0</v>
      </c>
      <c r="AA186" s="32">
        <v>0</v>
      </c>
    </row>
    <row r="187" spans="2:27" hidden="1" outlineLevel="2" x14ac:dyDescent="0.35">
      <c r="B187" s="52" t="str">
        <f t="shared" si="28"/>
        <v>Opening RAB value (V)</v>
      </c>
      <c r="C187" s="29">
        <f t="shared" si="27"/>
        <v>27</v>
      </c>
      <c r="D187" s="50" t="s">
        <v>179</v>
      </c>
      <c r="E187" s="29"/>
      <c r="F187" s="29"/>
      <c r="G187" s="29"/>
      <c r="H187" s="29"/>
      <c r="I187" s="29"/>
      <c r="J187" s="29"/>
      <c r="K187" s="29"/>
      <c r="L187" s="30">
        <v>0</v>
      </c>
      <c r="M187" s="30">
        <v>0</v>
      </c>
      <c r="N187" s="30">
        <v>0</v>
      </c>
      <c r="O187" s="30">
        <v>0</v>
      </c>
      <c r="P187" s="30">
        <v>0</v>
      </c>
      <c r="Q187" s="30">
        <v>0</v>
      </c>
      <c r="R187" s="30">
        <v>0</v>
      </c>
      <c r="S187" s="30">
        <v>0</v>
      </c>
      <c r="T187" s="30">
        <v>0</v>
      </c>
      <c r="U187" s="30">
        <v>0</v>
      </c>
      <c r="V187" s="30">
        <v>0</v>
      </c>
      <c r="W187" s="30">
        <v>0</v>
      </c>
      <c r="X187" s="30">
        <v>0</v>
      </c>
      <c r="Y187" s="30">
        <v>0</v>
      </c>
      <c r="Z187" s="30">
        <v>0</v>
      </c>
      <c r="AA187" s="30">
        <v>0</v>
      </c>
    </row>
    <row r="188" spans="2:27" hidden="1" outlineLevel="2" x14ac:dyDescent="0.35">
      <c r="B188" s="52" t="str">
        <f t="shared" si="29"/>
        <v>Accounting Depreciation (Da)</v>
      </c>
      <c r="C188" s="29">
        <f t="shared" si="27"/>
        <v>27</v>
      </c>
      <c r="D188" s="50" t="s">
        <v>179</v>
      </c>
      <c r="E188" s="29"/>
      <c r="F188" s="29"/>
      <c r="G188" s="29"/>
      <c r="H188" s="29"/>
      <c r="I188" s="29"/>
      <c r="J188" s="29"/>
      <c r="K188" s="29"/>
      <c r="L188" s="179">
        <f>'[4]RegionV3 Summary'!$C$23/1000000</f>
        <v>0.57613608135350047</v>
      </c>
      <c r="M188" s="30">
        <v>0</v>
      </c>
      <c r="N188" s="30">
        <v>0</v>
      </c>
      <c r="O188" s="30">
        <v>0</v>
      </c>
      <c r="P188" s="30">
        <v>0</v>
      </c>
      <c r="Q188" s="30">
        <v>0</v>
      </c>
      <c r="R188" s="30">
        <v>0</v>
      </c>
      <c r="S188" s="30">
        <v>0</v>
      </c>
      <c r="T188" s="30">
        <v>0</v>
      </c>
      <c r="U188" s="30">
        <v>0</v>
      </c>
      <c r="V188" s="30">
        <v>0</v>
      </c>
      <c r="W188" s="30">
        <v>0</v>
      </c>
      <c r="X188" s="30">
        <v>0</v>
      </c>
      <c r="Y188" s="30">
        <v>0</v>
      </c>
      <c r="Z188" s="30">
        <v>0</v>
      </c>
      <c r="AA188" s="30">
        <v>0</v>
      </c>
    </row>
    <row r="189" spans="2:27" hidden="1" outlineLevel="2" x14ac:dyDescent="0.35">
      <c r="B189" s="52" t="str">
        <f t="shared" si="30"/>
        <v>Tax Depreciation (TD)</v>
      </c>
      <c r="C189" s="29">
        <f t="shared" si="27"/>
        <v>27</v>
      </c>
      <c r="D189" s="50" t="s">
        <v>179</v>
      </c>
      <c r="E189" s="29"/>
      <c r="F189" s="29"/>
      <c r="G189" s="29"/>
      <c r="H189" s="29"/>
      <c r="I189" s="29"/>
      <c r="J189" s="29"/>
      <c r="K189" s="29"/>
      <c r="L189" s="139">
        <f>'[4]RegionV3 Summary'!$G$23/1000000</f>
        <v>0.74101762652899839</v>
      </c>
      <c r="M189" s="30">
        <v>0</v>
      </c>
      <c r="N189" s="30">
        <v>0</v>
      </c>
      <c r="O189" s="30">
        <v>0</v>
      </c>
      <c r="P189" s="30">
        <v>0</v>
      </c>
      <c r="Q189" s="30">
        <v>0</v>
      </c>
      <c r="R189" s="30">
        <v>0</v>
      </c>
      <c r="S189" s="30">
        <v>0</v>
      </c>
      <c r="T189" s="30">
        <v>0</v>
      </c>
      <c r="U189" s="30">
        <v>0</v>
      </c>
      <c r="V189" s="30">
        <v>0</v>
      </c>
      <c r="W189" s="30">
        <v>0</v>
      </c>
      <c r="X189" s="30">
        <v>0</v>
      </c>
      <c r="Y189" s="30">
        <v>0</v>
      </c>
      <c r="Z189" s="30">
        <v>0</v>
      </c>
      <c r="AA189" s="30">
        <v>0</v>
      </c>
    </row>
    <row r="190" spans="2:27" hidden="1" outlineLevel="2" x14ac:dyDescent="0.35">
      <c r="B190" s="52" t="str">
        <f t="shared" si="31"/>
        <v>Value of commissioned assets (V)</v>
      </c>
      <c r="C190" s="29">
        <f t="shared" si="27"/>
        <v>27</v>
      </c>
      <c r="D190" s="50" t="s">
        <v>179</v>
      </c>
      <c r="E190" s="29"/>
      <c r="F190" s="29"/>
      <c r="G190" s="29"/>
      <c r="H190" s="29"/>
      <c r="I190" s="29"/>
      <c r="J190" s="29"/>
      <c r="K190" s="29"/>
      <c r="L190" s="179">
        <f>+'[4]RegionV3 Summary'!$B$23/1000000</f>
        <v>14.432622333894567</v>
      </c>
      <c r="M190" s="30">
        <v>0</v>
      </c>
      <c r="N190" s="30">
        <v>0</v>
      </c>
      <c r="O190" s="30">
        <v>0</v>
      </c>
      <c r="P190" s="30">
        <v>0</v>
      </c>
      <c r="Q190" s="30">
        <v>0</v>
      </c>
      <c r="R190" s="30">
        <v>0</v>
      </c>
      <c r="S190" s="30">
        <v>0</v>
      </c>
      <c r="T190" s="30">
        <v>0</v>
      </c>
      <c r="U190" s="30">
        <v>0</v>
      </c>
      <c r="V190" s="30">
        <v>0</v>
      </c>
      <c r="W190" s="30">
        <v>0</v>
      </c>
      <c r="X190" s="30">
        <v>0</v>
      </c>
      <c r="Y190" s="30">
        <v>0</v>
      </c>
      <c r="Z190" s="30">
        <v>0</v>
      </c>
      <c r="AA190" s="30">
        <v>0</v>
      </c>
    </row>
    <row r="191" spans="2:27" hidden="1" outlineLevel="2" x14ac:dyDescent="0.35">
      <c r="B191" s="52" t="str">
        <f t="shared" si="32"/>
        <v>Transmission alternatives costs and MCP opex (TA + MCP)</v>
      </c>
      <c r="C191" s="29">
        <f t="shared" si="27"/>
        <v>27</v>
      </c>
      <c r="D191" s="50" t="s">
        <v>179</v>
      </c>
      <c r="E191" s="29"/>
      <c r="F191" s="29"/>
      <c r="G191" s="29"/>
      <c r="H191" s="29"/>
      <c r="I191" s="29"/>
      <c r="J191" s="29"/>
      <c r="K191" s="29"/>
      <c r="L191" s="30">
        <v>0</v>
      </c>
      <c r="M191" s="30">
        <v>0</v>
      </c>
      <c r="N191" s="30">
        <v>0</v>
      </c>
      <c r="O191" s="30">
        <v>0</v>
      </c>
      <c r="P191" s="30">
        <v>0</v>
      </c>
      <c r="Q191" s="30">
        <v>0</v>
      </c>
      <c r="R191" s="30">
        <v>0</v>
      </c>
      <c r="S191" s="30">
        <v>0</v>
      </c>
      <c r="T191" s="30">
        <v>0</v>
      </c>
      <c r="U191" s="30">
        <v>0</v>
      </c>
      <c r="V191" s="30">
        <v>0</v>
      </c>
      <c r="W191" s="30">
        <v>0</v>
      </c>
      <c r="X191" s="30">
        <v>0</v>
      </c>
      <c r="Y191" s="30">
        <v>0</v>
      </c>
      <c r="Z191" s="30">
        <v>0</v>
      </c>
      <c r="AA191" s="30">
        <v>0</v>
      </c>
    </row>
    <row r="192" spans="2:27" hidden="1" outlineLevel="2" x14ac:dyDescent="0.35">
      <c r="B192" s="52" t="str">
        <f t="shared" si="33"/>
        <v>HVDC insurance and reserves costs (HVDC)</v>
      </c>
      <c r="C192" s="29">
        <f t="shared" si="27"/>
        <v>27</v>
      </c>
      <c r="D192" s="50" t="s">
        <v>179</v>
      </c>
      <c r="E192" s="29"/>
      <c r="F192" s="29"/>
      <c r="G192" s="29"/>
      <c r="H192" s="29"/>
      <c r="I192" s="29"/>
      <c r="J192" s="29"/>
      <c r="K192" s="29"/>
      <c r="L192" s="30">
        <v>0</v>
      </c>
      <c r="M192" s="30">
        <v>0</v>
      </c>
      <c r="N192" s="30">
        <v>0</v>
      </c>
      <c r="O192" s="30">
        <v>0</v>
      </c>
      <c r="P192" s="30">
        <v>0</v>
      </c>
      <c r="Q192" s="30">
        <v>0</v>
      </c>
      <c r="R192" s="30">
        <v>0</v>
      </c>
      <c r="S192" s="30">
        <v>0</v>
      </c>
      <c r="T192" s="30">
        <v>0</v>
      </c>
      <c r="U192" s="30">
        <v>0</v>
      </c>
      <c r="V192" s="30">
        <v>0</v>
      </c>
      <c r="W192" s="30">
        <v>0</v>
      </c>
      <c r="X192" s="30">
        <v>0</v>
      </c>
      <c r="Y192" s="30">
        <v>0</v>
      </c>
      <c r="Z192" s="30">
        <v>0</v>
      </c>
      <c r="AA192" s="30">
        <v>0</v>
      </c>
    </row>
    <row r="193" spans="2:27" hidden="1" outlineLevel="2" x14ac:dyDescent="0.35">
      <c r="B193" s="53" t="str">
        <f t="shared" si="28"/>
        <v>Opening RAB value (V)</v>
      </c>
      <c r="C193" s="31">
        <f t="shared" si="27"/>
        <v>28</v>
      </c>
      <c r="D193" s="51" t="s">
        <v>199</v>
      </c>
      <c r="E193" s="31"/>
      <c r="F193" s="31"/>
      <c r="G193" s="31"/>
      <c r="H193" s="31"/>
      <c r="I193" s="31"/>
      <c r="J193" s="31"/>
      <c r="K193" s="31"/>
      <c r="L193" s="32">
        <v>0</v>
      </c>
      <c r="M193" s="32">
        <v>0</v>
      </c>
      <c r="N193" s="32">
        <v>0</v>
      </c>
      <c r="O193" s="32">
        <v>0</v>
      </c>
      <c r="P193" s="32">
        <v>0</v>
      </c>
      <c r="Q193" s="32">
        <v>0</v>
      </c>
      <c r="R193" s="32">
        <v>0</v>
      </c>
      <c r="S193" s="32">
        <v>0</v>
      </c>
      <c r="T193" s="32">
        <v>0</v>
      </c>
      <c r="U193" s="32">
        <v>0</v>
      </c>
      <c r="V193" s="32">
        <v>0</v>
      </c>
      <c r="W193" s="32">
        <v>0</v>
      </c>
      <c r="X193" s="32">
        <v>0</v>
      </c>
      <c r="Y193" s="32">
        <v>0</v>
      </c>
      <c r="Z193" s="32">
        <v>0</v>
      </c>
      <c r="AA193" s="32">
        <v>0</v>
      </c>
    </row>
    <row r="194" spans="2:27" hidden="1" outlineLevel="2" x14ac:dyDescent="0.35">
      <c r="B194" s="53" t="str">
        <f t="shared" si="29"/>
        <v>Accounting Depreciation (Da)</v>
      </c>
      <c r="C194" s="31">
        <f t="shared" si="27"/>
        <v>28</v>
      </c>
      <c r="D194" s="51" t="s">
        <v>199</v>
      </c>
      <c r="E194" s="31"/>
      <c r="F194" s="31"/>
      <c r="G194" s="31"/>
      <c r="H194" s="31"/>
      <c r="I194" s="31"/>
      <c r="J194" s="31"/>
      <c r="K194" s="31"/>
      <c r="L194" s="140">
        <f>'[4]RegionV3 Summary'!$C$24/1000000</f>
        <v>0.12375201205949944</v>
      </c>
      <c r="M194" s="32">
        <v>0</v>
      </c>
      <c r="N194" s="32">
        <v>0</v>
      </c>
      <c r="O194" s="32">
        <v>0</v>
      </c>
      <c r="P194" s="32">
        <v>0</v>
      </c>
      <c r="Q194" s="32">
        <v>0</v>
      </c>
      <c r="R194" s="32">
        <v>0</v>
      </c>
      <c r="S194" s="32">
        <v>0</v>
      </c>
      <c r="T194" s="32">
        <v>0</v>
      </c>
      <c r="U194" s="32">
        <v>0</v>
      </c>
      <c r="V194" s="32">
        <v>0</v>
      </c>
      <c r="W194" s="32">
        <v>0</v>
      </c>
      <c r="X194" s="32">
        <v>0</v>
      </c>
      <c r="Y194" s="32">
        <v>0</v>
      </c>
      <c r="Z194" s="32">
        <v>0</v>
      </c>
      <c r="AA194" s="32">
        <v>0</v>
      </c>
    </row>
    <row r="195" spans="2:27" hidden="1" outlineLevel="2" x14ac:dyDescent="0.35">
      <c r="B195" s="53" t="str">
        <f t="shared" si="30"/>
        <v>Tax Depreciation (TD)</v>
      </c>
      <c r="C195" s="31">
        <f t="shared" si="27"/>
        <v>28</v>
      </c>
      <c r="D195" s="51" t="s">
        <v>199</v>
      </c>
      <c r="E195" s="31"/>
      <c r="F195" s="31"/>
      <c r="G195" s="31"/>
      <c r="H195" s="31"/>
      <c r="I195" s="31"/>
      <c r="J195" s="31"/>
      <c r="K195" s="31"/>
      <c r="L195" s="140">
        <f>'[4]RegionV3 Summary'!$G$24/1000000</f>
        <v>0.33934178189349856</v>
      </c>
      <c r="M195" s="32">
        <v>0</v>
      </c>
      <c r="N195" s="32">
        <v>0</v>
      </c>
      <c r="O195" s="32">
        <v>0</v>
      </c>
      <c r="P195" s="32">
        <v>0</v>
      </c>
      <c r="Q195" s="32">
        <v>0</v>
      </c>
      <c r="R195" s="32">
        <v>0</v>
      </c>
      <c r="S195" s="32">
        <v>0</v>
      </c>
      <c r="T195" s="32">
        <v>0</v>
      </c>
      <c r="U195" s="32">
        <v>0</v>
      </c>
      <c r="V195" s="32">
        <v>0</v>
      </c>
      <c r="W195" s="32">
        <v>0</v>
      </c>
      <c r="X195" s="32">
        <v>0</v>
      </c>
      <c r="Y195" s="32">
        <v>0</v>
      </c>
      <c r="Z195" s="32">
        <v>0</v>
      </c>
      <c r="AA195" s="32">
        <v>0</v>
      </c>
    </row>
    <row r="196" spans="2:27" hidden="1" outlineLevel="2" x14ac:dyDescent="0.35">
      <c r="B196" s="53" t="str">
        <f t="shared" si="31"/>
        <v>Value of commissioned assets (V)</v>
      </c>
      <c r="C196" s="31">
        <f t="shared" si="27"/>
        <v>28</v>
      </c>
      <c r="D196" s="51" t="s">
        <v>199</v>
      </c>
      <c r="E196" s="31"/>
      <c r="F196" s="31"/>
      <c r="G196" s="31"/>
      <c r="H196" s="31"/>
      <c r="I196" s="31"/>
      <c r="J196" s="31"/>
      <c r="K196" s="31"/>
      <c r="L196" s="140">
        <f>+'[4]RegionV3 Summary'!$B$24/1000000</f>
        <v>3.0042640719830058</v>
      </c>
      <c r="M196" s="32">
        <v>0</v>
      </c>
      <c r="N196" s="32">
        <v>0</v>
      </c>
      <c r="O196" s="32">
        <v>0</v>
      </c>
      <c r="P196" s="32">
        <v>0</v>
      </c>
      <c r="Q196" s="32">
        <v>0</v>
      </c>
      <c r="R196" s="32">
        <v>0</v>
      </c>
      <c r="S196" s="32">
        <v>0</v>
      </c>
      <c r="T196" s="32">
        <v>0</v>
      </c>
      <c r="U196" s="32">
        <v>0</v>
      </c>
      <c r="V196" s="32">
        <v>0</v>
      </c>
      <c r="W196" s="32">
        <v>0</v>
      </c>
      <c r="X196" s="32">
        <v>0</v>
      </c>
      <c r="Y196" s="32">
        <v>0</v>
      </c>
      <c r="Z196" s="32">
        <v>0</v>
      </c>
      <c r="AA196" s="32">
        <v>0</v>
      </c>
    </row>
    <row r="197" spans="2:27" hidden="1" outlineLevel="2" x14ac:dyDescent="0.35">
      <c r="B197" s="53" t="str">
        <f t="shared" si="32"/>
        <v>Transmission alternatives costs and MCP opex (TA + MCP)</v>
      </c>
      <c r="C197" s="31">
        <f t="shared" si="27"/>
        <v>28</v>
      </c>
      <c r="D197" s="51" t="s">
        <v>199</v>
      </c>
      <c r="E197" s="31"/>
      <c r="F197" s="31"/>
      <c r="G197" s="31"/>
      <c r="H197" s="31"/>
      <c r="I197" s="31"/>
      <c r="J197" s="31"/>
      <c r="K197" s="31"/>
      <c r="L197" s="32">
        <v>0</v>
      </c>
      <c r="M197" s="32">
        <v>0</v>
      </c>
      <c r="N197" s="32">
        <v>0</v>
      </c>
      <c r="O197" s="32">
        <v>0</v>
      </c>
      <c r="P197" s="32">
        <v>0</v>
      </c>
      <c r="Q197" s="32">
        <v>0</v>
      </c>
      <c r="R197" s="32">
        <v>0</v>
      </c>
      <c r="S197" s="32">
        <v>0</v>
      </c>
      <c r="T197" s="32">
        <v>0</v>
      </c>
      <c r="U197" s="32">
        <v>0</v>
      </c>
      <c r="V197" s="32">
        <v>0</v>
      </c>
      <c r="W197" s="32">
        <v>0</v>
      </c>
      <c r="X197" s="32">
        <v>0</v>
      </c>
      <c r="Y197" s="32">
        <v>0</v>
      </c>
      <c r="Z197" s="32">
        <v>0</v>
      </c>
      <c r="AA197" s="32">
        <v>0</v>
      </c>
    </row>
    <row r="198" spans="2:27" hidden="1" outlineLevel="2" x14ac:dyDescent="0.35">
      <c r="B198" s="53" t="str">
        <f t="shared" si="33"/>
        <v>HVDC insurance and reserves costs (HVDC)</v>
      </c>
      <c r="C198" s="31">
        <f t="shared" si="27"/>
        <v>28</v>
      </c>
      <c r="D198" s="51" t="s">
        <v>199</v>
      </c>
      <c r="E198" s="31"/>
      <c r="F198" s="31"/>
      <c r="G198" s="31"/>
      <c r="H198" s="31"/>
      <c r="I198" s="31"/>
      <c r="J198" s="31"/>
      <c r="K198" s="31"/>
      <c r="L198" s="32">
        <v>0</v>
      </c>
      <c r="M198" s="32">
        <v>0</v>
      </c>
      <c r="N198" s="32">
        <v>0</v>
      </c>
      <c r="O198" s="32">
        <v>0</v>
      </c>
      <c r="P198" s="32">
        <v>0</v>
      </c>
      <c r="Q198" s="32">
        <v>0</v>
      </c>
      <c r="R198" s="32">
        <v>0</v>
      </c>
      <c r="S198" s="32">
        <v>0</v>
      </c>
      <c r="T198" s="32">
        <v>0</v>
      </c>
      <c r="U198" s="32">
        <v>0</v>
      </c>
      <c r="V198" s="32">
        <v>0</v>
      </c>
      <c r="W198" s="32">
        <v>0</v>
      </c>
      <c r="X198" s="32">
        <v>0</v>
      </c>
      <c r="Y198" s="32">
        <v>0</v>
      </c>
      <c r="Z198" s="32">
        <v>0</v>
      </c>
      <c r="AA198" s="32">
        <v>0</v>
      </c>
    </row>
    <row r="199" spans="2:27" hidden="1" outlineLevel="2" x14ac:dyDescent="0.35">
      <c r="B199" s="52" t="str">
        <f t="shared" si="28"/>
        <v>Opening RAB value (V)</v>
      </c>
      <c r="C199" s="29">
        <f t="shared" si="27"/>
        <v>29</v>
      </c>
      <c r="D199" s="50" t="s">
        <v>25</v>
      </c>
      <c r="E199" s="29"/>
      <c r="F199" s="29"/>
      <c r="G199" s="29"/>
      <c r="H199" s="29"/>
      <c r="I199" s="29"/>
      <c r="J199" s="29"/>
      <c r="K199" s="29"/>
      <c r="L199" s="30">
        <v>0</v>
      </c>
      <c r="M199" s="30">
        <v>0</v>
      </c>
      <c r="N199" s="30">
        <v>0</v>
      </c>
      <c r="O199" s="30">
        <v>0</v>
      </c>
      <c r="P199" s="30">
        <v>0</v>
      </c>
      <c r="Q199" s="30">
        <v>0</v>
      </c>
      <c r="R199" s="30">
        <v>0</v>
      </c>
      <c r="S199" s="30">
        <v>0</v>
      </c>
      <c r="T199" s="30">
        <v>0</v>
      </c>
      <c r="U199" s="30">
        <v>0</v>
      </c>
      <c r="V199" s="30">
        <v>0</v>
      </c>
      <c r="W199" s="30">
        <v>0</v>
      </c>
      <c r="X199" s="30">
        <v>0</v>
      </c>
      <c r="Y199" s="30">
        <v>0</v>
      </c>
      <c r="Z199" s="30">
        <v>0</v>
      </c>
      <c r="AA199" s="30">
        <v>0</v>
      </c>
    </row>
    <row r="200" spans="2:27" hidden="1" outlineLevel="2" x14ac:dyDescent="0.35">
      <c r="B200" s="52" t="str">
        <f t="shared" si="29"/>
        <v>Accounting Depreciation (Da)</v>
      </c>
      <c r="C200" s="29">
        <f t="shared" si="27"/>
        <v>29</v>
      </c>
      <c r="D200" s="50" t="s">
        <v>25</v>
      </c>
      <c r="E200" s="29"/>
      <c r="F200" s="29"/>
      <c r="G200" s="29"/>
      <c r="H200" s="29"/>
      <c r="I200" s="29"/>
      <c r="J200" s="29"/>
      <c r="K200" s="29"/>
      <c r="L200" s="139">
        <v>0</v>
      </c>
      <c r="M200" s="30">
        <v>0</v>
      </c>
      <c r="N200" s="30">
        <v>0</v>
      </c>
      <c r="O200" s="30">
        <v>0</v>
      </c>
      <c r="P200" s="30">
        <v>0</v>
      </c>
      <c r="Q200" s="30">
        <v>0</v>
      </c>
      <c r="R200" s="30">
        <v>0</v>
      </c>
      <c r="S200" s="30">
        <v>0</v>
      </c>
      <c r="T200" s="30">
        <v>0</v>
      </c>
      <c r="U200" s="30">
        <v>0</v>
      </c>
      <c r="V200" s="30">
        <v>0</v>
      </c>
      <c r="W200" s="30">
        <v>0</v>
      </c>
      <c r="X200" s="30">
        <v>0</v>
      </c>
      <c r="Y200" s="30">
        <v>0</v>
      </c>
      <c r="Z200" s="30">
        <v>0</v>
      </c>
      <c r="AA200" s="30">
        <v>0</v>
      </c>
    </row>
    <row r="201" spans="2:27" hidden="1" outlineLevel="2" x14ac:dyDescent="0.35">
      <c r="B201" s="52" t="str">
        <f t="shared" si="30"/>
        <v>Tax Depreciation (TD)</v>
      </c>
      <c r="C201" s="29">
        <f t="shared" si="27"/>
        <v>29</v>
      </c>
      <c r="D201" s="50" t="s">
        <v>25</v>
      </c>
      <c r="E201" s="29"/>
      <c r="F201" s="29"/>
      <c r="G201" s="29"/>
      <c r="H201" s="29"/>
      <c r="I201" s="29"/>
      <c r="J201" s="29"/>
      <c r="K201" s="29"/>
      <c r="L201" s="139">
        <v>0</v>
      </c>
      <c r="M201" s="30">
        <v>0</v>
      </c>
      <c r="N201" s="30">
        <v>0</v>
      </c>
      <c r="O201" s="30">
        <v>0</v>
      </c>
      <c r="P201" s="30">
        <v>0</v>
      </c>
      <c r="Q201" s="30">
        <v>0</v>
      </c>
      <c r="R201" s="30">
        <v>0</v>
      </c>
      <c r="S201" s="30">
        <v>0</v>
      </c>
      <c r="T201" s="30">
        <v>0</v>
      </c>
      <c r="U201" s="30">
        <v>0</v>
      </c>
      <c r="V201" s="30">
        <v>0</v>
      </c>
      <c r="W201" s="30">
        <v>0</v>
      </c>
      <c r="X201" s="30">
        <v>0</v>
      </c>
      <c r="Y201" s="30">
        <v>0</v>
      </c>
      <c r="Z201" s="30">
        <v>0</v>
      </c>
      <c r="AA201" s="30">
        <v>0</v>
      </c>
    </row>
    <row r="202" spans="2:27" hidden="1" outlineLevel="2" x14ac:dyDescent="0.35">
      <c r="B202" s="52" t="str">
        <f t="shared" si="31"/>
        <v>Value of commissioned assets (V)</v>
      </c>
      <c r="C202" s="29">
        <f t="shared" si="27"/>
        <v>29</v>
      </c>
      <c r="D202" s="50" t="s">
        <v>25</v>
      </c>
      <c r="E202" s="29"/>
      <c r="F202" s="29"/>
      <c r="G202" s="29"/>
      <c r="H202" s="29"/>
      <c r="I202" s="29"/>
      <c r="J202" s="29"/>
      <c r="K202" s="29"/>
      <c r="L202" s="179">
        <v>0</v>
      </c>
      <c r="M202" s="30">
        <v>0</v>
      </c>
      <c r="N202" s="30">
        <v>0</v>
      </c>
      <c r="O202" s="30">
        <v>0</v>
      </c>
      <c r="P202" s="30">
        <v>0</v>
      </c>
      <c r="Q202" s="30">
        <v>0</v>
      </c>
      <c r="R202" s="30">
        <v>0</v>
      </c>
      <c r="S202" s="30">
        <v>0</v>
      </c>
      <c r="T202" s="30">
        <v>0</v>
      </c>
      <c r="U202" s="30">
        <v>0</v>
      </c>
      <c r="V202" s="30">
        <v>0</v>
      </c>
      <c r="W202" s="30">
        <v>0</v>
      </c>
      <c r="X202" s="30">
        <v>0</v>
      </c>
      <c r="Y202" s="30">
        <v>0</v>
      </c>
      <c r="Z202" s="30">
        <v>0</v>
      </c>
      <c r="AA202" s="30">
        <v>0</v>
      </c>
    </row>
    <row r="203" spans="2:27" hidden="1" outlineLevel="2" x14ac:dyDescent="0.35">
      <c r="B203" s="52" t="str">
        <f t="shared" si="32"/>
        <v>Transmission alternatives costs and MCP opex (TA + MCP)</v>
      </c>
      <c r="C203" s="29">
        <f t="shared" si="27"/>
        <v>29</v>
      </c>
      <c r="D203" s="50" t="s">
        <v>25</v>
      </c>
      <c r="E203" s="29"/>
      <c r="F203" s="29"/>
      <c r="G203" s="29"/>
      <c r="H203" s="29"/>
      <c r="I203" s="29"/>
      <c r="J203" s="29"/>
      <c r="K203" s="29"/>
      <c r="L203" s="30">
        <v>0</v>
      </c>
      <c r="M203" s="30">
        <v>0</v>
      </c>
      <c r="N203" s="30">
        <v>0</v>
      </c>
      <c r="O203" s="30">
        <v>0</v>
      </c>
      <c r="P203" s="30">
        <v>0</v>
      </c>
      <c r="Q203" s="30">
        <v>0</v>
      </c>
      <c r="R203" s="30">
        <v>0</v>
      </c>
      <c r="S203" s="30">
        <v>0</v>
      </c>
      <c r="T203" s="30">
        <v>0</v>
      </c>
      <c r="U203" s="30">
        <v>0</v>
      </c>
      <c r="V203" s="30">
        <v>0</v>
      </c>
      <c r="W203" s="30">
        <v>0</v>
      </c>
      <c r="X203" s="30">
        <v>0</v>
      </c>
      <c r="Y203" s="30">
        <v>0</v>
      </c>
      <c r="Z203" s="30">
        <v>0</v>
      </c>
      <c r="AA203" s="30">
        <v>0</v>
      </c>
    </row>
    <row r="204" spans="2:27" hidden="1" outlineLevel="2" x14ac:dyDescent="0.35">
      <c r="B204" s="52" t="str">
        <f t="shared" si="33"/>
        <v>HVDC insurance and reserves costs (HVDC)</v>
      </c>
      <c r="C204" s="29">
        <f t="shared" si="27"/>
        <v>29</v>
      </c>
      <c r="D204" s="50" t="s">
        <v>25</v>
      </c>
      <c r="E204" s="29"/>
      <c r="F204" s="29"/>
      <c r="G204" s="29"/>
      <c r="H204" s="29"/>
      <c r="I204" s="29"/>
      <c r="J204" s="29"/>
      <c r="K204" s="29"/>
      <c r="L204" s="30">
        <v>0</v>
      </c>
      <c r="M204" s="30">
        <v>0</v>
      </c>
      <c r="N204" s="30">
        <v>0</v>
      </c>
      <c r="O204" s="30">
        <v>0</v>
      </c>
      <c r="P204" s="30">
        <v>0</v>
      </c>
      <c r="Q204" s="30">
        <v>0</v>
      </c>
      <c r="R204" s="30">
        <v>0</v>
      </c>
      <c r="S204" s="30">
        <v>0</v>
      </c>
      <c r="T204" s="30">
        <v>0</v>
      </c>
      <c r="U204" s="30">
        <v>0</v>
      </c>
      <c r="V204" s="30">
        <v>0</v>
      </c>
      <c r="W204" s="30">
        <v>0</v>
      </c>
      <c r="X204" s="30">
        <v>0</v>
      </c>
      <c r="Y204" s="30">
        <v>0</v>
      </c>
      <c r="Z204" s="30">
        <v>0</v>
      </c>
      <c r="AA204" s="30">
        <v>0</v>
      </c>
    </row>
    <row r="205" spans="2:27" hidden="1" outlineLevel="2" x14ac:dyDescent="0.35">
      <c r="B205" s="53" t="str">
        <f t="shared" si="28"/>
        <v>Opening RAB value (V)</v>
      </c>
      <c r="C205" s="31">
        <f t="shared" si="27"/>
        <v>30</v>
      </c>
      <c r="D205" s="51" t="s">
        <v>25</v>
      </c>
      <c r="E205" s="31"/>
      <c r="F205" s="31"/>
      <c r="G205" s="31"/>
      <c r="H205" s="31"/>
      <c r="I205" s="31"/>
      <c r="J205" s="31"/>
      <c r="K205" s="31"/>
      <c r="L205" s="32">
        <v>0</v>
      </c>
      <c r="M205" s="32">
        <v>0</v>
      </c>
      <c r="N205" s="32">
        <v>0</v>
      </c>
      <c r="O205" s="32">
        <v>0</v>
      </c>
      <c r="P205" s="32">
        <v>0</v>
      </c>
      <c r="Q205" s="32">
        <v>0</v>
      </c>
      <c r="R205" s="32">
        <v>0</v>
      </c>
      <c r="S205" s="32">
        <v>0</v>
      </c>
      <c r="T205" s="32">
        <v>0</v>
      </c>
      <c r="U205" s="32">
        <v>0</v>
      </c>
      <c r="V205" s="32">
        <v>0</v>
      </c>
      <c r="W205" s="32">
        <v>0</v>
      </c>
      <c r="X205" s="32">
        <v>0</v>
      </c>
      <c r="Y205" s="32">
        <v>0</v>
      </c>
      <c r="Z205" s="32">
        <v>0</v>
      </c>
      <c r="AA205" s="32">
        <v>0</v>
      </c>
    </row>
    <row r="206" spans="2:27" hidden="1" outlineLevel="2" x14ac:dyDescent="0.35">
      <c r="B206" s="53" t="str">
        <f t="shared" si="29"/>
        <v>Accounting Depreciation (Da)</v>
      </c>
      <c r="C206" s="31">
        <f t="shared" si="27"/>
        <v>30</v>
      </c>
      <c r="D206" s="51" t="s">
        <v>25</v>
      </c>
      <c r="E206" s="31"/>
      <c r="F206" s="31"/>
      <c r="G206" s="31"/>
      <c r="H206" s="31"/>
      <c r="I206" s="31"/>
      <c r="J206" s="31"/>
      <c r="K206" s="31"/>
      <c r="L206" s="140">
        <v>0</v>
      </c>
      <c r="M206" s="32">
        <v>0</v>
      </c>
      <c r="N206" s="32">
        <v>0</v>
      </c>
      <c r="O206" s="32">
        <v>0</v>
      </c>
      <c r="P206" s="32">
        <v>0</v>
      </c>
      <c r="Q206" s="32">
        <v>0</v>
      </c>
      <c r="R206" s="32">
        <v>0</v>
      </c>
      <c r="S206" s="32">
        <v>0</v>
      </c>
      <c r="T206" s="32">
        <v>0</v>
      </c>
      <c r="U206" s="32">
        <v>0</v>
      </c>
      <c r="V206" s="32">
        <v>0</v>
      </c>
      <c r="W206" s="32">
        <v>0</v>
      </c>
      <c r="X206" s="32">
        <v>0</v>
      </c>
      <c r="Y206" s="32">
        <v>0</v>
      </c>
      <c r="Z206" s="32">
        <v>0</v>
      </c>
      <c r="AA206" s="32">
        <v>0</v>
      </c>
    </row>
    <row r="207" spans="2:27" hidden="1" outlineLevel="2" x14ac:dyDescent="0.35">
      <c r="B207" s="53" t="str">
        <f t="shared" si="30"/>
        <v>Tax Depreciation (TD)</v>
      </c>
      <c r="C207" s="31">
        <f t="shared" si="27"/>
        <v>30</v>
      </c>
      <c r="D207" s="51" t="s">
        <v>25</v>
      </c>
      <c r="E207" s="31"/>
      <c r="F207" s="31"/>
      <c r="G207" s="31"/>
      <c r="H207" s="31"/>
      <c r="I207" s="31"/>
      <c r="J207" s="31"/>
      <c r="K207" s="31"/>
      <c r="L207" s="140">
        <v>0</v>
      </c>
      <c r="M207" s="32">
        <v>0</v>
      </c>
      <c r="N207" s="32">
        <v>0</v>
      </c>
      <c r="O207" s="32">
        <v>0</v>
      </c>
      <c r="P207" s="32">
        <v>0</v>
      </c>
      <c r="Q207" s="32">
        <v>0</v>
      </c>
      <c r="R207" s="32">
        <v>0</v>
      </c>
      <c r="S207" s="32">
        <v>0</v>
      </c>
      <c r="T207" s="32">
        <v>0</v>
      </c>
      <c r="U207" s="32">
        <v>0</v>
      </c>
      <c r="V207" s="32">
        <v>0</v>
      </c>
      <c r="W207" s="32">
        <v>0</v>
      </c>
      <c r="X207" s="32">
        <v>0</v>
      </c>
      <c r="Y207" s="32">
        <v>0</v>
      </c>
      <c r="Z207" s="32">
        <v>0</v>
      </c>
      <c r="AA207" s="32">
        <v>0</v>
      </c>
    </row>
    <row r="208" spans="2:27" hidden="1" outlineLevel="2" x14ac:dyDescent="0.35">
      <c r="B208" s="53" t="str">
        <f t="shared" si="31"/>
        <v>Value of commissioned assets (V)</v>
      </c>
      <c r="C208" s="31">
        <f t="shared" si="27"/>
        <v>30</v>
      </c>
      <c r="D208" s="51" t="s">
        <v>25</v>
      </c>
      <c r="E208" s="31"/>
      <c r="F208" s="31"/>
      <c r="G208" s="31"/>
      <c r="H208" s="31"/>
      <c r="I208" s="31"/>
      <c r="J208" s="31"/>
      <c r="K208" s="31"/>
      <c r="L208" s="140">
        <v>0</v>
      </c>
      <c r="M208" s="32">
        <v>0</v>
      </c>
      <c r="N208" s="32">
        <v>0</v>
      </c>
      <c r="O208" s="32">
        <v>0</v>
      </c>
      <c r="P208" s="32">
        <v>0</v>
      </c>
      <c r="Q208" s="32">
        <v>0</v>
      </c>
      <c r="R208" s="32">
        <v>0</v>
      </c>
      <c r="S208" s="32">
        <v>0</v>
      </c>
      <c r="T208" s="32">
        <v>0</v>
      </c>
      <c r="U208" s="32">
        <v>0</v>
      </c>
      <c r="V208" s="32">
        <v>0</v>
      </c>
      <c r="W208" s="32">
        <v>0</v>
      </c>
      <c r="X208" s="32">
        <v>0</v>
      </c>
      <c r="Y208" s="32">
        <v>0</v>
      </c>
      <c r="Z208" s="32">
        <v>0</v>
      </c>
      <c r="AA208" s="32">
        <v>0</v>
      </c>
    </row>
    <row r="209" spans="2:27" hidden="1" outlineLevel="2" x14ac:dyDescent="0.35">
      <c r="B209" s="53" t="str">
        <f t="shared" si="32"/>
        <v>Transmission alternatives costs and MCP opex (TA + MCP)</v>
      </c>
      <c r="C209" s="31">
        <f t="shared" si="27"/>
        <v>30</v>
      </c>
      <c r="D209" s="51" t="s">
        <v>25</v>
      </c>
      <c r="E209" s="31"/>
      <c r="F209" s="31"/>
      <c r="G209" s="31"/>
      <c r="H209" s="31"/>
      <c r="I209" s="31"/>
      <c r="J209" s="31"/>
      <c r="K209" s="31"/>
      <c r="L209" s="32">
        <v>0</v>
      </c>
      <c r="M209" s="32">
        <v>0</v>
      </c>
      <c r="N209" s="32">
        <v>0</v>
      </c>
      <c r="O209" s="32">
        <v>0</v>
      </c>
      <c r="P209" s="32">
        <v>0</v>
      </c>
      <c r="Q209" s="32">
        <v>0</v>
      </c>
      <c r="R209" s="32">
        <v>0</v>
      </c>
      <c r="S209" s="32">
        <v>0</v>
      </c>
      <c r="T209" s="32">
        <v>0</v>
      </c>
      <c r="U209" s="32">
        <v>0</v>
      </c>
      <c r="V209" s="32">
        <v>0</v>
      </c>
      <c r="W209" s="32">
        <v>0</v>
      </c>
      <c r="X209" s="32">
        <v>0</v>
      </c>
      <c r="Y209" s="32">
        <v>0</v>
      </c>
      <c r="Z209" s="32">
        <v>0</v>
      </c>
      <c r="AA209" s="32">
        <v>0</v>
      </c>
    </row>
    <row r="210" spans="2:27" hidden="1" outlineLevel="2" x14ac:dyDescent="0.35">
      <c r="B210" s="53" t="str">
        <f t="shared" si="33"/>
        <v>HVDC insurance and reserves costs (HVDC)</v>
      </c>
      <c r="C210" s="31">
        <f t="shared" si="27"/>
        <v>30</v>
      </c>
      <c r="D210" s="51" t="s">
        <v>25</v>
      </c>
      <c r="E210" s="31"/>
      <c r="F210" s="31"/>
      <c r="G210" s="31"/>
      <c r="H210" s="31"/>
      <c r="I210" s="31"/>
      <c r="J210" s="31"/>
      <c r="K210" s="31"/>
      <c r="L210" s="32">
        <v>0</v>
      </c>
      <c r="M210" s="32">
        <v>0</v>
      </c>
      <c r="N210" s="32">
        <v>0</v>
      </c>
      <c r="O210" s="32">
        <v>0</v>
      </c>
      <c r="P210" s="32">
        <v>0</v>
      </c>
      <c r="Q210" s="32">
        <v>0</v>
      </c>
      <c r="R210" s="32">
        <v>0</v>
      </c>
      <c r="S210" s="32">
        <v>0</v>
      </c>
      <c r="T210" s="32">
        <v>0</v>
      </c>
      <c r="U210" s="32">
        <v>0</v>
      </c>
      <c r="V210" s="32">
        <v>0</v>
      </c>
      <c r="W210" s="32">
        <v>0</v>
      </c>
      <c r="X210" s="32">
        <v>0</v>
      </c>
      <c r="Y210" s="32">
        <v>0</v>
      </c>
      <c r="Z210" s="32">
        <v>0</v>
      </c>
      <c r="AA210" s="32">
        <v>0</v>
      </c>
    </row>
    <row r="211" spans="2:27" hidden="1" outlineLevel="2" x14ac:dyDescent="0.35">
      <c r="B211" s="52" t="str">
        <f t="shared" si="28"/>
        <v>Opening RAB value (V)</v>
      </c>
      <c r="C211" s="29">
        <f t="shared" si="27"/>
        <v>31</v>
      </c>
      <c r="D211" s="50" t="s">
        <v>25</v>
      </c>
      <c r="E211" s="29"/>
      <c r="F211" s="29"/>
      <c r="G211" s="29"/>
      <c r="H211" s="29"/>
      <c r="I211" s="29"/>
      <c r="J211" s="29"/>
      <c r="K211" s="29"/>
      <c r="L211" s="30">
        <v>0</v>
      </c>
      <c r="M211" s="30">
        <v>0</v>
      </c>
      <c r="N211" s="30">
        <v>0</v>
      </c>
      <c r="O211" s="30">
        <v>0</v>
      </c>
      <c r="P211" s="30">
        <v>0</v>
      </c>
      <c r="Q211" s="30">
        <v>0</v>
      </c>
      <c r="R211" s="30">
        <v>0</v>
      </c>
      <c r="S211" s="30">
        <v>0</v>
      </c>
      <c r="T211" s="30">
        <v>0</v>
      </c>
      <c r="U211" s="30">
        <v>0</v>
      </c>
      <c r="V211" s="30">
        <v>0</v>
      </c>
      <c r="W211" s="30">
        <v>0</v>
      </c>
      <c r="X211" s="30">
        <v>0</v>
      </c>
      <c r="Y211" s="30">
        <v>0</v>
      </c>
      <c r="Z211" s="30">
        <v>0</v>
      </c>
      <c r="AA211" s="30">
        <v>0</v>
      </c>
    </row>
    <row r="212" spans="2:27" hidden="1" outlineLevel="2" x14ac:dyDescent="0.35">
      <c r="B212" s="52" t="str">
        <f t="shared" si="29"/>
        <v>Accounting Depreciation (Da)</v>
      </c>
      <c r="C212" s="29">
        <f t="shared" si="27"/>
        <v>31</v>
      </c>
      <c r="D212" s="50" t="s">
        <v>25</v>
      </c>
      <c r="E212" s="29"/>
      <c r="F212" s="29"/>
      <c r="G212" s="29"/>
      <c r="H212" s="29"/>
      <c r="I212" s="29"/>
      <c r="J212" s="29"/>
      <c r="K212" s="29"/>
      <c r="L212" s="139">
        <v>0</v>
      </c>
      <c r="M212" s="30">
        <v>0</v>
      </c>
      <c r="N212" s="30">
        <v>0</v>
      </c>
      <c r="O212" s="30">
        <v>0</v>
      </c>
      <c r="P212" s="30">
        <v>0</v>
      </c>
      <c r="Q212" s="30">
        <v>0</v>
      </c>
      <c r="R212" s="30">
        <v>0</v>
      </c>
      <c r="S212" s="30">
        <v>0</v>
      </c>
      <c r="T212" s="30">
        <v>0</v>
      </c>
      <c r="U212" s="30">
        <v>0</v>
      </c>
      <c r="V212" s="30">
        <v>0</v>
      </c>
      <c r="W212" s="30">
        <v>0</v>
      </c>
      <c r="X212" s="30">
        <v>0</v>
      </c>
      <c r="Y212" s="30">
        <v>0</v>
      </c>
      <c r="Z212" s="30">
        <v>0</v>
      </c>
      <c r="AA212" s="30">
        <v>0</v>
      </c>
    </row>
    <row r="213" spans="2:27" hidden="1" outlineLevel="2" x14ac:dyDescent="0.35">
      <c r="B213" s="52" t="str">
        <f t="shared" si="30"/>
        <v>Tax Depreciation (TD)</v>
      </c>
      <c r="C213" s="29">
        <f t="shared" si="27"/>
        <v>31</v>
      </c>
      <c r="D213" s="50" t="s">
        <v>25</v>
      </c>
      <c r="E213" s="29"/>
      <c r="F213" s="29"/>
      <c r="G213" s="29"/>
      <c r="H213" s="29"/>
      <c r="I213" s="29"/>
      <c r="J213" s="29"/>
      <c r="K213" s="29"/>
      <c r="L213" s="139">
        <v>0</v>
      </c>
      <c r="M213" s="30">
        <v>0</v>
      </c>
      <c r="N213" s="30">
        <v>0</v>
      </c>
      <c r="O213" s="30">
        <v>0</v>
      </c>
      <c r="P213" s="30">
        <v>0</v>
      </c>
      <c r="Q213" s="30">
        <v>0</v>
      </c>
      <c r="R213" s="30">
        <v>0</v>
      </c>
      <c r="S213" s="30">
        <v>0</v>
      </c>
      <c r="T213" s="30">
        <v>0</v>
      </c>
      <c r="U213" s="30">
        <v>0</v>
      </c>
      <c r="V213" s="30">
        <v>0</v>
      </c>
      <c r="W213" s="30">
        <v>0</v>
      </c>
      <c r="X213" s="30">
        <v>0</v>
      </c>
      <c r="Y213" s="30">
        <v>0</v>
      </c>
      <c r="Z213" s="30">
        <v>0</v>
      </c>
      <c r="AA213" s="30">
        <v>0</v>
      </c>
    </row>
    <row r="214" spans="2:27" hidden="1" outlineLevel="2" x14ac:dyDescent="0.35">
      <c r="B214" s="52" t="str">
        <f t="shared" si="31"/>
        <v>Value of commissioned assets (V)</v>
      </c>
      <c r="C214" s="29">
        <f t="shared" si="27"/>
        <v>31</v>
      </c>
      <c r="D214" s="50" t="s">
        <v>25</v>
      </c>
      <c r="E214" s="29"/>
      <c r="F214" s="29"/>
      <c r="G214" s="29"/>
      <c r="H214" s="29"/>
      <c r="I214" s="29"/>
      <c r="J214" s="29"/>
      <c r="K214" s="29"/>
      <c r="L214" s="179">
        <v>0</v>
      </c>
      <c r="M214" s="30">
        <v>0</v>
      </c>
      <c r="N214" s="30">
        <v>0</v>
      </c>
      <c r="O214" s="30">
        <v>0</v>
      </c>
      <c r="P214" s="30">
        <v>0</v>
      </c>
      <c r="Q214" s="30">
        <v>0</v>
      </c>
      <c r="R214" s="30">
        <v>0</v>
      </c>
      <c r="S214" s="30">
        <v>0</v>
      </c>
      <c r="T214" s="30">
        <v>0</v>
      </c>
      <c r="U214" s="30">
        <v>0</v>
      </c>
      <c r="V214" s="30">
        <v>0</v>
      </c>
      <c r="W214" s="30">
        <v>0</v>
      </c>
      <c r="X214" s="30">
        <v>0</v>
      </c>
      <c r="Y214" s="30">
        <v>0</v>
      </c>
      <c r="Z214" s="30">
        <v>0</v>
      </c>
      <c r="AA214" s="30">
        <v>0</v>
      </c>
    </row>
    <row r="215" spans="2:27" hidden="1" outlineLevel="2" x14ac:dyDescent="0.35">
      <c r="B215" s="52" t="str">
        <f t="shared" si="32"/>
        <v>Transmission alternatives costs and MCP opex (TA + MCP)</v>
      </c>
      <c r="C215" s="29">
        <f t="shared" si="27"/>
        <v>31</v>
      </c>
      <c r="D215" s="50" t="s">
        <v>25</v>
      </c>
      <c r="E215" s="29"/>
      <c r="F215" s="29"/>
      <c r="G215" s="29"/>
      <c r="H215" s="29"/>
      <c r="I215" s="29"/>
      <c r="J215" s="29"/>
      <c r="K215" s="29"/>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row>
    <row r="216" spans="2:27" hidden="1" outlineLevel="2" x14ac:dyDescent="0.35">
      <c r="B216" s="52" t="str">
        <f t="shared" si="33"/>
        <v>HVDC insurance and reserves costs (HVDC)</v>
      </c>
      <c r="C216" s="29">
        <f t="shared" si="27"/>
        <v>31</v>
      </c>
      <c r="D216" s="50" t="s">
        <v>25</v>
      </c>
      <c r="E216" s="29"/>
      <c r="F216" s="29"/>
      <c r="G216" s="29"/>
      <c r="H216" s="29"/>
      <c r="I216" s="29"/>
      <c r="J216" s="29"/>
      <c r="K216" s="29"/>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row>
    <row r="217" spans="2:27" hidden="1" outlineLevel="2" x14ac:dyDescent="0.35">
      <c r="B217" s="53" t="str">
        <f t="shared" si="28"/>
        <v>Opening RAB value (V)</v>
      </c>
      <c r="C217" s="31">
        <f t="shared" si="27"/>
        <v>32</v>
      </c>
      <c r="D217" s="51" t="s">
        <v>25</v>
      </c>
      <c r="E217" s="31"/>
      <c r="F217" s="31"/>
      <c r="G217" s="31"/>
      <c r="H217" s="31"/>
      <c r="I217" s="31"/>
      <c r="J217" s="31"/>
      <c r="K217" s="31"/>
      <c r="L217" s="32">
        <v>0</v>
      </c>
      <c r="M217" s="32">
        <v>0</v>
      </c>
      <c r="N217" s="32">
        <v>0</v>
      </c>
      <c r="O217" s="32">
        <v>0</v>
      </c>
      <c r="P217" s="32">
        <v>0</v>
      </c>
      <c r="Q217" s="32">
        <v>0</v>
      </c>
      <c r="R217" s="32">
        <v>0</v>
      </c>
      <c r="S217" s="32">
        <v>0</v>
      </c>
      <c r="T217" s="32">
        <v>0</v>
      </c>
      <c r="U217" s="32">
        <v>0</v>
      </c>
      <c r="V217" s="32">
        <v>0</v>
      </c>
      <c r="W217" s="32">
        <v>0</v>
      </c>
      <c r="X217" s="32">
        <v>0</v>
      </c>
      <c r="Y217" s="32">
        <v>0</v>
      </c>
      <c r="Z217" s="32">
        <v>0</v>
      </c>
      <c r="AA217" s="32">
        <v>0</v>
      </c>
    </row>
    <row r="218" spans="2:27" hidden="1" outlineLevel="2" x14ac:dyDescent="0.35">
      <c r="B218" s="53" t="str">
        <f t="shared" si="29"/>
        <v>Accounting Depreciation (Da)</v>
      </c>
      <c r="C218" s="31">
        <f t="shared" si="27"/>
        <v>32</v>
      </c>
      <c r="D218" s="51" t="s">
        <v>25</v>
      </c>
      <c r="E218" s="31"/>
      <c r="F218" s="31"/>
      <c r="G218" s="31"/>
      <c r="H218" s="31"/>
      <c r="I218" s="31"/>
      <c r="J218" s="31"/>
      <c r="K218" s="31"/>
      <c r="L218" s="140">
        <v>0</v>
      </c>
      <c r="M218" s="32">
        <v>0</v>
      </c>
      <c r="N218" s="32">
        <v>0</v>
      </c>
      <c r="O218" s="32">
        <v>0</v>
      </c>
      <c r="P218" s="32">
        <v>0</v>
      </c>
      <c r="Q218" s="32">
        <v>0</v>
      </c>
      <c r="R218" s="32">
        <v>0</v>
      </c>
      <c r="S218" s="32">
        <v>0</v>
      </c>
      <c r="T218" s="32">
        <v>0</v>
      </c>
      <c r="U218" s="32">
        <v>0</v>
      </c>
      <c r="V218" s="32">
        <v>0</v>
      </c>
      <c r="W218" s="32">
        <v>0</v>
      </c>
      <c r="X218" s="32">
        <v>0</v>
      </c>
      <c r="Y218" s="32">
        <v>0</v>
      </c>
      <c r="Z218" s="32">
        <v>0</v>
      </c>
      <c r="AA218" s="32">
        <v>0</v>
      </c>
    </row>
    <row r="219" spans="2:27" hidden="1" outlineLevel="2" x14ac:dyDescent="0.35">
      <c r="B219" s="53" t="str">
        <f t="shared" si="30"/>
        <v>Tax Depreciation (TD)</v>
      </c>
      <c r="C219" s="31">
        <f t="shared" si="27"/>
        <v>32</v>
      </c>
      <c r="D219" s="51" t="s">
        <v>25</v>
      </c>
      <c r="E219" s="31"/>
      <c r="F219" s="31"/>
      <c r="G219" s="31"/>
      <c r="H219" s="31"/>
      <c r="I219" s="31"/>
      <c r="J219" s="31"/>
      <c r="K219" s="31"/>
      <c r="L219" s="140">
        <v>0</v>
      </c>
      <c r="M219" s="32">
        <v>0</v>
      </c>
      <c r="N219" s="32">
        <v>0</v>
      </c>
      <c r="O219" s="32">
        <v>0</v>
      </c>
      <c r="P219" s="32">
        <v>0</v>
      </c>
      <c r="Q219" s="32">
        <v>0</v>
      </c>
      <c r="R219" s="32">
        <v>0</v>
      </c>
      <c r="S219" s="32">
        <v>0</v>
      </c>
      <c r="T219" s="32">
        <v>0</v>
      </c>
      <c r="U219" s="32">
        <v>0</v>
      </c>
      <c r="V219" s="32">
        <v>0</v>
      </c>
      <c r="W219" s="32">
        <v>0</v>
      </c>
      <c r="X219" s="32">
        <v>0</v>
      </c>
      <c r="Y219" s="32">
        <v>0</v>
      </c>
      <c r="Z219" s="32">
        <v>0</v>
      </c>
      <c r="AA219" s="32">
        <v>0</v>
      </c>
    </row>
    <row r="220" spans="2:27" hidden="1" outlineLevel="2" x14ac:dyDescent="0.35">
      <c r="B220" s="53" t="str">
        <f t="shared" si="31"/>
        <v>Value of commissioned assets (V)</v>
      </c>
      <c r="C220" s="31">
        <f t="shared" si="27"/>
        <v>32</v>
      </c>
      <c r="D220" s="51" t="s">
        <v>25</v>
      </c>
      <c r="E220" s="31"/>
      <c r="F220" s="31"/>
      <c r="G220" s="31"/>
      <c r="H220" s="31"/>
      <c r="I220" s="31"/>
      <c r="J220" s="31"/>
      <c r="K220" s="31"/>
      <c r="L220" s="140">
        <v>0</v>
      </c>
      <c r="M220" s="32">
        <v>0</v>
      </c>
      <c r="N220" s="32">
        <v>0</v>
      </c>
      <c r="O220" s="32">
        <v>0</v>
      </c>
      <c r="P220" s="32">
        <v>0</v>
      </c>
      <c r="Q220" s="32">
        <v>0</v>
      </c>
      <c r="R220" s="32">
        <v>0</v>
      </c>
      <c r="S220" s="32">
        <v>0</v>
      </c>
      <c r="T220" s="32">
        <v>0</v>
      </c>
      <c r="U220" s="32">
        <v>0</v>
      </c>
      <c r="V220" s="32">
        <v>0</v>
      </c>
      <c r="W220" s="32">
        <v>0</v>
      </c>
      <c r="X220" s="32">
        <v>0</v>
      </c>
      <c r="Y220" s="32">
        <v>0</v>
      </c>
      <c r="Z220" s="32">
        <v>0</v>
      </c>
      <c r="AA220" s="32">
        <v>0</v>
      </c>
    </row>
    <row r="221" spans="2:27" hidden="1" outlineLevel="2" x14ac:dyDescent="0.35">
      <c r="B221" s="53" t="str">
        <f t="shared" si="32"/>
        <v>Transmission alternatives costs and MCP opex (TA + MCP)</v>
      </c>
      <c r="C221" s="31">
        <f t="shared" si="27"/>
        <v>32</v>
      </c>
      <c r="D221" s="51" t="s">
        <v>25</v>
      </c>
      <c r="E221" s="31"/>
      <c r="F221" s="31"/>
      <c r="G221" s="31"/>
      <c r="H221" s="31"/>
      <c r="I221" s="31"/>
      <c r="J221" s="31"/>
      <c r="K221" s="31"/>
      <c r="L221" s="32">
        <v>0</v>
      </c>
      <c r="M221" s="32">
        <v>0</v>
      </c>
      <c r="N221" s="32">
        <v>0</v>
      </c>
      <c r="O221" s="32">
        <v>0</v>
      </c>
      <c r="P221" s="32">
        <v>0</v>
      </c>
      <c r="Q221" s="32">
        <v>0</v>
      </c>
      <c r="R221" s="32">
        <v>0</v>
      </c>
      <c r="S221" s="32">
        <v>0</v>
      </c>
      <c r="T221" s="32">
        <v>0</v>
      </c>
      <c r="U221" s="32">
        <v>0</v>
      </c>
      <c r="V221" s="32">
        <v>0</v>
      </c>
      <c r="W221" s="32">
        <v>0</v>
      </c>
      <c r="X221" s="32">
        <v>0</v>
      </c>
      <c r="Y221" s="32">
        <v>0</v>
      </c>
      <c r="Z221" s="32">
        <v>0</v>
      </c>
      <c r="AA221" s="32">
        <v>0</v>
      </c>
    </row>
    <row r="222" spans="2:27" hidden="1" outlineLevel="2" x14ac:dyDescent="0.35">
      <c r="B222" s="53" t="str">
        <f t="shared" si="33"/>
        <v>HVDC insurance and reserves costs (HVDC)</v>
      </c>
      <c r="C222" s="31">
        <f t="shared" si="27"/>
        <v>32</v>
      </c>
      <c r="D222" s="51" t="s">
        <v>25</v>
      </c>
      <c r="E222" s="31"/>
      <c r="F222" s="31"/>
      <c r="G222" s="31"/>
      <c r="H222" s="31"/>
      <c r="I222" s="31"/>
      <c r="J222" s="31"/>
      <c r="K222" s="31"/>
      <c r="L222" s="32">
        <v>0</v>
      </c>
      <c r="M222" s="32">
        <v>0</v>
      </c>
      <c r="N222" s="32">
        <v>0</v>
      </c>
      <c r="O222" s="32">
        <v>0</v>
      </c>
      <c r="P222" s="32">
        <v>0</v>
      </c>
      <c r="Q222" s="32">
        <v>0</v>
      </c>
      <c r="R222" s="32">
        <v>0</v>
      </c>
      <c r="S222" s="32">
        <v>0</v>
      </c>
      <c r="T222" s="32">
        <v>0</v>
      </c>
      <c r="U222" s="32">
        <v>0</v>
      </c>
      <c r="V222" s="32">
        <v>0</v>
      </c>
      <c r="W222" s="32">
        <v>0</v>
      </c>
      <c r="X222" s="32">
        <v>0</v>
      </c>
      <c r="Y222" s="32">
        <v>0</v>
      </c>
      <c r="Z222" s="32">
        <v>0</v>
      </c>
      <c r="AA222" s="32">
        <v>0</v>
      </c>
    </row>
    <row r="223" spans="2:27" hidden="1" outlineLevel="2" x14ac:dyDescent="0.35">
      <c r="B223" s="52" t="str">
        <f t="shared" si="28"/>
        <v>Opening RAB value (V)</v>
      </c>
      <c r="C223" s="29">
        <f t="shared" si="27"/>
        <v>33</v>
      </c>
      <c r="D223" s="50" t="s">
        <v>25</v>
      </c>
      <c r="E223" s="29"/>
      <c r="F223" s="29"/>
      <c r="G223" s="29"/>
      <c r="H223" s="29"/>
      <c r="I223" s="29"/>
      <c r="J223" s="29"/>
      <c r="K223" s="29"/>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row>
    <row r="224" spans="2:27" hidden="1" outlineLevel="2" x14ac:dyDescent="0.35">
      <c r="B224" s="52" t="str">
        <f t="shared" si="29"/>
        <v>Accounting Depreciation (Da)</v>
      </c>
      <c r="C224" s="29">
        <f t="shared" si="27"/>
        <v>33</v>
      </c>
      <c r="D224" s="50" t="s">
        <v>25</v>
      </c>
      <c r="E224" s="29"/>
      <c r="F224" s="29"/>
      <c r="G224" s="29"/>
      <c r="H224" s="29"/>
      <c r="I224" s="29"/>
      <c r="J224" s="29"/>
      <c r="K224" s="29"/>
      <c r="L224" s="139">
        <v>0</v>
      </c>
      <c r="M224" s="30">
        <v>0</v>
      </c>
      <c r="N224" s="30">
        <v>0</v>
      </c>
      <c r="O224" s="30">
        <v>0</v>
      </c>
      <c r="P224" s="30">
        <v>0</v>
      </c>
      <c r="Q224" s="30">
        <v>0</v>
      </c>
      <c r="R224" s="30">
        <v>0</v>
      </c>
      <c r="S224" s="30">
        <v>0</v>
      </c>
      <c r="T224" s="30">
        <v>0</v>
      </c>
      <c r="U224" s="30">
        <v>0</v>
      </c>
      <c r="V224" s="30">
        <v>0</v>
      </c>
      <c r="W224" s="30">
        <v>0</v>
      </c>
      <c r="X224" s="30">
        <v>0</v>
      </c>
      <c r="Y224" s="30">
        <v>0</v>
      </c>
      <c r="Z224" s="30">
        <v>0</v>
      </c>
      <c r="AA224" s="30">
        <v>0</v>
      </c>
    </row>
    <row r="225" spans="2:27" hidden="1" outlineLevel="2" x14ac:dyDescent="0.35">
      <c r="B225" s="52" t="str">
        <f t="shared" si="30"/>
        <v>Tax Depreciation (TD)</v>
      </c>
      <c r="C225" s="29">
        <f t="shared" si="27"/>
        <v>33</v>
      </c>
      <c r="D225" s="50" t="s">
        <v>25</v>
      </c>
      <c r="E225" s="29"/>
      <c r="F225" s="29"/>
      <c r="G225" s="29"/>
      <c r="H225" s="29"/>
      <c r="I225" s="29"/>
      <c r="J225" s="29"/>
      <c r="K225" s="29"/>
      <c r="L225" s="139">
        <v>0</v>
      </c>
      <c r="M225" s="30">
        <v>0</v>
      </c>
      <c r="N225" s="30">
        <v>0</v>
      </c>
      <c r="O225" s="30">
        <v>0</v>
      </c>
      <c r="P225" s="30">
        <v>0</v>
      </c>
      <c r="Q225" s="30">
        <v>0</v>
      </c>
      <c r="R225" s="30">
        <v>0</v>
      </c>
      <c r="S225" s="30">
        <v>0</v>
      </c>
      <c r="T225" s="30">
        <v>0</v>
      </c>
      <c r="U225" s="30">
        <v>0</v>
      </c>
      <c r="V225" s="30">
        <v>0</v>
      </c>
      <c r="W225" s="30">
        <v>0</v>
      </c>
      <c r="X225" s="30">
        <v>0</v>
      </c>
      <c r="Y225" s="30">
        <v>0</v>
      </c>
      <c r="Z225" s="30">
        <v>0</v>
      </c>
      <c r="AA225" s="30">
        <v>0</v>
      </c>
    </row>
    <row r="226" spans="2:27" hidden="1" outlineLevel="2" x14ac:dyDescent="0.35">
      <c r="B226" s="52" t="str">
        <f t="shared" si="31"/>
        <v>Value of commissioned assets (V)</v>
      </c>
      <c r="C226" s="29">
        <f t="shared" si="27"/>
        <v>33</v>
      </c>
      <c r="D226" s="50" t="s">
        <v>25</v>
      </c>
      <c r="E226" s="29"/>
      <c r="F226" s="29"/>
      <c r="G226" s="29"/>
      <c r="H226" s="29"/>
      <c r="I226" s="29"/>
      <c r="J226" s="29"/>
      <c r="K226" s="29"/>
      <c r="L226" s="179">
        <v>0</v>
      </c>
      <c r="M226" s="30">
        <v>0</v>
      </c>
      <c r="N226" s="30">
        <v>0</v>
      </c>
      <c r="O226" s="30">
        <v>0</v>
      </c>
      <c r="P226" s="30">
        <v>0</v>
      </c>
      <c r="Q226" s="30">
        <v>0</v>
      </c>
      <c r="R226" s="30">
        <v>0</v>
      </c>
      <c r="S226" s="30">
        <v>0</v>
      </c>
      <c r="T226" s="30">
        <v>0</v>
      </c>
      <c r="U226" s="30">
        <v>0</v>
      </c>
      <c r="V226" s="30">
        <v>0</v>
      </c>
      <c r="W226" s="30">
        <v>0</v>
      </c>
      <c r="X226" s="30">
        <v>0</v>
      </c>
      <c r="Y226" s="30">
        <v>0</v>
      </c>
      <c r="Z226" s="30">
        <v>0</v>
      </c>
      <c r="AA226" s="30">
        <v>0</v>
      </c>
    </row>
    <row r="227" spans="2:27" hidden="1" outlineLevel="2" x14ac:dyDescent="0.35">
      <c r="B227" s="52" t="str">
        <f t="shared" si="32"/>
        <v>Transmission alternatives costs and MCP opex (TA + MCP)</v>
      </c>
      <c r="C227" s="29">
        <f t="shared" si="27"/>
        <v>33</v>
      </c>
      <c r="D227" s="50" t="s">
        <v>25</v>
      </c>
      <c r="E227" s="29"/>
      <c r="F227" s="29"/>
      <c r="G227" s="29"/>
      <c r="H227" s="29"/>
      <c r="I227" s="29"/>
      <c r="J227" s="29"/>
      <c r="K227" s="29"/>
      <c r="L227" s="30">
        <v>0</v>
      </c>
      <c r="M227" s="30">
        <v>0</v>
      </c>
      <c r="N227" s="30">
        <v>0</v>
      </c>
      <c r="O227" s="30">
        <v>0</v>
      </c>
      <c r="P227" s="30">
        <v>0</v>
      </c>
      <c r="Q227" s="30">
        <v>0</v>
      </c>
      <c r="R227" s="30">
        <v>0</v>
      </c>
      <c r="S227" s="30">
        <v>0</v>
      </c>
      <c r="T227" s="30">
        <v>0</v>
      </c>
      <c r="U227" s="30">
        <v>0</v>
      </c>
      <c r="V227" s="30">
        <v>0</v>
      </c>
      <c r="W227" s="30">
        <v>0</v>
      </c>
      <c r="X227" s="30">
        <v>0</v>
      </c>
      <c r="Y227" s="30">
        <v>0</v>
      </c>
      <c r="Z227" s="30">
        <v>0</v>
      </c>
      <c r="AA227" s="30">
        <v>0</v>
      </c>
    </row>
    <row r="228" spans="2:27" hidden="1" outlineLevel="2" x14ac:dyDescent="0.35">
      <c r="B228" s="52" t="str">
        <f t="shared" si="33"/>
        <v>HVDC insurance and reserves costs (HVDC)</v>
      </c>
      <c r="C228" s="29">
        <f t="shared" si="27"/>
        <v>33</v>
      </c>
      <c r="D228" s="50" t="s">
        <v>25</v>
      </c>
      <c r="E228" s="29"/>
      <c r="F228" s="29"/>
      <c r="G228" s="29"/>
      <c r="H228" s="29"/>
      <c r="I228" s="29"/>
      <c r="J228" s="29"/>
      <c r="K228" s="29"/>
      <c r="L228" s="30">
        <v>0</v>
      </c>
      <c r="M228" s="30">
        <v>0</v>
      </c>
      <c r="N228" s="30">
        <v>0</v>
      </c>
      <c r="O228" s="30">
        <v>0</v>
      </c>
      <c r="P228" s="30">
        <v>0</v>
      </c>
      <c r="Q228" s="30">
        <v>0</v>
      </c>
      <c r="R228" s="30">
        <v>0</v>
      </c>
      <c r="S228" s="30">
        <v>0</v>
      </c>
      <c r="T228" s="30">
        <v>0</v>
      </c>
      <c r="U228" s="30">
        <v>0</v>
      </c>
      <c r="V228" s="30">
        <v>0</v>
      </c>
      <c r="W228" s="30">
        <v>0</v>
      </c>
      <c r="X228" s="30">
        <v>0</v>
      </c>
      <c r="Y228" s="30">
        <v>0</v>
      </c>
      <c r="Z228" s="30">
        <v>0</v>
      </c>
      <c r="AA228" s="30">
        <v>0</v>
      </c>
    </row>
    <row r="229" spans="2:27" hidden="1" outlineLevel="2" x14ac:dyDescent="0.35">
      <c r="B229" s="53" t="str">
        <f t="shared" si="28"/>
        <v>Opening RAB value (V)</v>
      </c>
      <c r="C229" s="31">
        <f t="shared" si="27"/>
        <v>34</v>
      </c>
      <c r="D229" s="51" t="s">
        <v>25</v>
      </c>
      <c r="E229" s="31"/>
      <c r="F229" s="31"/>
      <c r="G229" s="31"/>
      <c r="H229" s="31"/>
      <c r="I229" s="31"/>
      <c r="J229" s="31"/>
      <c r="K229" s="31"/>
      <c r="L229" s="32">
        <v>0</v>
      </c>
      <c r="M229" s="32">
        <v>0</v>
      </c>
      <c r="N229" s="32">
        <v>0</v>
      </c>
      <c r="O229" s="32">
        <v>0</v>
      </c>
      <c r="P229" s="32">
        <v>0</v>
      </c>
      <c r="Q229" s="32">
        <v>0</v>
      </c>
      <c r="R229" s="32">
        <v>0</v>
      </c>
      <c r="S229" s="32">
        <v>0</v>
      </c>
      <c r="T229" s="32">
        <v>0</v>
      </c>
      <c r="U229" s="32">
        <v>0</v>
      </c>
      <c r="V229" s="32">
        <v>0</v>
      </c>
      <c r="W229" s="32">
        <v>0</v>
      </c>
      <c r="X229" s="32">
        <v>0</v>
      </c>
      <c r="Y229" s="32">
        <v>0</v>
      </c>
      <c r="Z229" s="32">
        <v>0</v>
      </c>
      <c r="AA229" s="32">
        <v>0</v>
      </c>
    </row>
    <row r="230" spans="2:27" hidden="1" outlineLevel="2" x14ac:dyDescent="0.35">
      <c r="B230" s="53" t="str">
        <f t="shared" si="29"/>
        <v>Accounting Depreciation (Da)</v>
      </c>
      <c r="C230" s="31">
        <f t="shared" ref="C230:C293" si="34">+C224+1</f>
        <v>34</v>
      </c>
      <c r="D230" s="51" t="s">
        <v>25</v>
      </c>
      <c r="E230" s="31"/>
      <c r="F230" s="31"/>
      <c r="G230" s="31"/>
      <c r="H230" s="31"/>
      <c r="I230" s="31"/>
      <c r="J230" s="31"/>
      <c r="K230" s="31"/>
      <c r="L230" s="140">
        <v>0</v>
      </c>
      <c r="M230" s="32">
        <v>0</v>
      </c>
      <c r="N230" s="32">
        <v>0</v>
      </c>
      <c r="O230" s="32">
        <v>0</v>
      </c>
      <c r="P230" s="32">
        <v>0</v>
      </c>
      <c r="Q230" s="32">
        <v>0</v>
      </c>
      <c r="R230" s="32">
        <v>0</v>
      </c>
      <c r="S230" s="32">
        <v>0</v>
      </c>
      <c r="T230" s="32">
        <v>0</v>
      </c>
      <c r="U230" s="32">
        <v>0</v>
      </c>
      <c r="V230" s="32">
        <v>0</v>
      </c>
      <c r="W230" s="32">
        <v>0</v>
      </c>
      <c r="X230" s="32">
        <v>0</v>
      </c>
      <c r="Y230" s="32">
        <v>0</v>
      </c>
      <c r="Z230" s="32">
        <v>0</v>
      </c>
      <c r="AA230" s="32">
        <v>0</v>
      </c>
    </row>
    <row r="231" spans="2:27" hidden="1" outlineLevel="2" x14ac:dyDescent="0.35">
      <c r="B231" s="53" t="str">
        <f t="shared" si="30"/>
        <v>Tax Depreciation (TD)</v>
      </c>
      <c r="C231" s="31">
        <f t="shared" si="34"/>
        <v>34</v>
      </c>
      <c r="D231" s="51" t="s">
        <v>25</v>
      </c>
      <c r="E231" s="31"/>
      <c r="F231" s="31"/>
      <c r="G231" s="31"/>
      <c r="H231" s="31"/>
      <c r="I231" s="31"/>
      <c r="J231" s="31"/>
      <c r="K231" s="31"/>
      <c r="L231" s="140">
        <v>0</v>
      </c>
      <c r="M231" s="32">
        <v>0</v>
      </c>
      <c r="N231" s="32">
        <v>0</v>
      </c>
      <c r="O231" s="32">
        <v>0</v>
      </c>
      <c r="P231" s="32">
        <v>0</v>
      </c>
      <c r="Q231" s="32">
        <v>0</v>
      </c>
      <c r="R231" s="32">
        <v>0</v>
      </c>
      <c r="S231" s="32">
        <v>0</v>
      </c>
      <c r="T231" s="32">
        <v>0</v>
      </c>
      <c r="U231" s="32">
        <v>0</v>
      </c>
      <c r="V231" s="32">
        <v>0</v>
      </c>
      <c r="W231" s="32">
        <v>0</v>
      </c>
      <c r="X231" s="32">
        <v>0</v>
      </c>
      <c r="Y231" s="32">
        <v>0</v>
      </c>
      <c r="Z231" s="32">
        <v>0</v>
      </c>
      <c r="AA231" s="32">
        <v>0</v>
      </c>
    </row>
    <row r="232" spans="2:27" hidden="1" outlineLevel="2" x14ac:dyDescent="0.35">
      <c r="B232" s="53" t="str">
        <f t="shared" si="31"/>
        <v>Value of commissioned assets (V)</v>
      </c>
      <c r="C232" s="31">
        <f t="shared" si="34"/>
        <v>34</v>
      </c>
      <c r="D232" s="51" t="s">
        <v>25</v>
      </c>
      <c r="E232" s="31"/>
      <c r="F232" s="31"/>
      <c r="G232" s="31"/>
      <c r="H232" s="31"/>
      <c r="I232" s="31"/>
      <c r="J232" s="31"/>
      <c r="K232" s="31"/>
      <c r="L232" s="140">
        <v>0</v>
      </c>
      <c r="M232" s="32">
        <v>0</v>
      </c>
      <c r="N232" s="32">
        <v>0</v>
      </c>
      <c r="O232" s="32">
        <v>0</v>
      </c>
      <c r="P232" s="32">
        <v>0</v>
      </c>
      <c r="Q232" s="32">
        <v>0</v>
      </c>
      <c r="R232" s="32">
        <v>0</v>
      </c>
      <c r="S232" s="32">
        <v>0</v>
      </c>
      <c r="T232" s="32">
        <v>0</v>
      </c>
      <c r="U232" s="32">
        <v>0</v>
      </c>
      <c r="V232" s="32">
        <v>0</v>
      </c>
      <c r="W232" s="32">
        <v>0</v>
      </c>
      <c r="X232" s="32">
        <v>0</v>
      </c>
      <c r="Y232" s="32">
        <v>0</v>
      </c>
      <c r="Z232" s="32">
        <v>0</v>
      </c>
      <c r="AA232" s="32">
        <v>0</v>
      </c>
    </row>
    <row r="233" spans="2:27" hidden="1" outlineLevel="2" x14ac:dyDescent="0.35">
      <c r="B233" s="53" t="str">
        <f t="shared" si="32"/>
        <v>Transmission alternatives costs and MCP opex (TA + MCP)</v>
      </c>
      <c r="C233" s="31">
        <f t="shared" si="34"/>
        <v>34</v>
      </c>
      <c r="D233" s="51" t="s">
        <v>25</v>
      </c>
      <c r="E233" s="31"/>
      <c r="F233" s="31"/>
      <c r="G233" s="31"/>
      <c r="H233" s="31"/>
      <c r="I233" s="31"/>
      <c r="J233" s="31"/>
      <c r="K233" s="31"/>
      <c r="L233" s="32">
        <v>0</v>
      </c>
      <c r="M233" s="32">
        <v>0</v>
      </c>
      <c r="N233" s="32">
        <v>0</v>
      </c>
      <c r="O233" s="32">
        <v>0</v>
      </c>
      <c r="P233" s="32">
        <v>0</v>
      </c>
      <c r="Q233" s="32">
        <v>0</v>
      </c>
      <c r="R233" s="32">
        <v>0</v>
      </c>
      <c r="S233" s="32">
        <v>0</v>
      </c>
      <c r="T233" s="32">
        <v>0</v>
      </c>
      <c r="U233" s="32">
        <v>0</v>
      </c>
      <c r="V233" s="32">
        <v>0</v>
      </c>
      <c r="W233" s="32">
        <v>0</v>
      </c>
      <c r="X233" s="32">
        <v>0</v>
      </c>
      <c r="Y233" s="32">
        <v>0</v>
      </c>
      <c r="Z233" s="32">
        <v>0</v>
      </c>
      <c r="AA233" s="32">
        <v>0</v>
      </c>
    </row>
    <row r="234" spans="2:27" hidden="1" outlineLevel="2" x14ac:dyDescent="0.35">
      <c r="B234" s="53" t="str">
        <f t="shared" si="33"/>
        <v>HVDC insurance and reserves costs (HVDC)</v>
      </c>
      <c r="C234" s="31">
        <f t="shared" si="34"/>
        <v>34</v>
      </c>
      <c r="D234" s="51" t="s">
        <v>25</v>
      </c>
      <c r="E234" s="31"/>
      <c r="F234" s="31"/>
      <c r="G234" s="31"/>
      <c r="H234" s="31"/>
      <c r="I234" s="31"/>
      <c r="J234" s="31"/>
      <c r="K234" s="31"/>
      <c r="L234" s="32">
        <v>0</v>
      </c>
      <c r="M234" s="32">
        <v>0</v>
      </c>
      <c r="N234" s="32">
        <v>0</v>
      </c>
      <c r="O234" s="32">
        <v>0</v>
      </c>
      <c r="P234" s="32">
        <v>0</v>
      </c>
      <c r="Q234" s="32">
        <v>0</v>
      </c>
      <c r="R234" s="32">
        <v>0</v>
      </c>
      <c r="S234" s="32">
        <v>0</v>
      </c>
      <c r="T234" s="32">
        <v>0</v>
      </c>
      <c r="U234" s="32">
        <v>0</v>
      </c>
      <c r="V234" s="32">
        <v>0</v>
      </c>
      <c r="W234" s="32">
        <v>0</v>
      </c>
      <c r="X234" s="32">
        <v>0</v>
      </c>
      <c r="Y234" s="32">
        <v>0</v>
      </c>
      <c r="Z234" s="32">
        <v>0</v>
      </c>
      <c r="AA234" s="32">
        <v>0</v>
      </c>
    </row>
    <row r="235" spans="2:27" hidden="1" outlineLevel="2" x14ac:dyDescent="0.35">
      <c r="B235" s="52" t="str">
        <f t="shared" si="28"/>
        <v>Opening RAB value (V)</v>
      </c>
      <c r="C235" s="29">
        <f t="shared" si="34"/>
        <v>35</v>
      </c>
      <c r="D235" s="50" t="s">
        <v>25</v>
      </c>
      <c r="E235" s="29"/>
      <c r="F235" s="29"/>
      <c r="G235" s="29"/>
      <c r="H235" s="29"/>
      <c r="I235" s="29"/>
      <c r="J235" s="29"/>
      <c r="K235" s="29"/>
      <c r="L235" s="30">
        <v>0</v>
      </c>
      <c r="M235" s="30">
        <v>0</v>
      </c>
      <c r="N235" s="30">
        <v>0</v>
      </c>
      <c r="O235" s="30">
        <v>0</v>
      </c>
      <c r="P235" s="30">
        <v>0</v>
      </c>
      <c r="Q235" s="30">
        <v>0</v>
      </c>
      <c r="R235" s="30">
        <v>0</v>
      </c>
      <c r="S235" s="30">
        <v>0</v>
      </c>
      <c r="T235" s="30">
        <v>0</v>
      </c>
      <c r="U235" s="30">
        <v>0</v>
      </c>
      <c r="V235" s="30">
        <v>0</v>
      </c>
      <c r="W235" s="30">
        <v>0</v>
      </c>
      <c r="X235" s="30">
        <v>0</v>
      </c>
      <c r="Y235" s="30">
        <v>0</v>
      </c>
      <c r="Z235" s="30">
        <v>0</v>
      </c>
      <c r="AA235" s="30">
        <v>0</v>
      </c>
    </row>
    <row r="236" spans="2:27" hidden="1" outlineLevel="2" x14ac:dyDescent="0.35">
      <c r="B236" s="52" t="str">
        <f t="shared" si="29"/>
        <v>Accounting Depreciation (Da)</v>
      </c>
      <c r="C236" s="29">
        <f t="shared" si="34"/>
        <v>35</v>
      </c>
      <c r="D236" s="50" t="s">
        <v>25</v>
      </c>
      <c r="E236" s="29"/>
      <c r="F236" s="29"/>
      <c r="G236" s="29"/>
      <c r="H236" s="29"/>
      <c r="I236" s="29"/>
      <c r="J236" s="29"/>
      <c r="K236" s="29"/>
      <c r="L236" s="139">
        <v>0</v>
      </c>
      <c r="M236" s="30">
        <v>0</v>
      </c>
      <c r="N236" s="30">
        <v>0</v>
      </c>
      <c r="O236" s="30">
        <v>0</v>
      </c>
      <c r="P236" s="30">
        <v>0</v>
      </c>
      <c r="Q236" s="30">
        <v>0</v>
      </c>
      <c r="R236" s="30">
        <v>0</v>
      </c>
      <c r="S236" s="30">
        <v>0</v>
      </c>
      <c r="T236" s="30">
        <v>0</v>
      </c>
      <c r="U236" s="30">
        <v>0</v>
      </c>
      <c r="V236" s="30">
        <v>0</v>
      </c>
      <c r="W236" s="30">
        <v>0</v>
      </c>
      <c r="X236" s="30">
        <v>0</v>
      </c>
      <c r="Y236" s="30">
        <v>0</v>
      </c>
      <c r="Z236" s="30">
        <v>0</v>
      </c>
      <c r="AA236" s="30">
        <v>0</v>
      </c>
    </row>
    <row r="237" spans="2:27" hidden="1" outlineLevel="2" x14ac:dyDescent="0.35">
      <c r="B237" s="52" t="str">
        <f t="shared" si="30"/>
        <v>Tax Depreciation (TD)</v>
      </c>
      <c r="C237" s="29">
        <f t="shared" si="34"/>
        <v>35</v>
      </c>
      <c r="D237" s="50" t="s">
        <v>25</v>
      </c>
      <c r="E237" s="29"/>
      <c r="F237" s="29"/>
      <c r="G237" s="29"/>
      <c r="H237" s="29"/>
      <c r="I237" s="29"/>
      <c r="J237" s="29"/>
      <c r="K237" s="29"/>
      <c r="L237" s="139">
        <v>0</v>
      </c>
      <c r="M237" s="30">
        <v>0</v>
      </c>
      <c r="N237" s="30">
        <v>0</v>
      </c>
      <c r="O237" s="30">
        <v>0</v>
      </c>
      <c r="P237" s="30">
        <v>0</v>
      </c>
      <c r="Q237" s="30">
        <v>0</v>
      </c>
      <c r="R237" s="30">
        <v>0</v>
      </c>
      <c r="S237" s="30">
        <v>0</v>
      </c>
      <c r="T237" s="30">
        <v>0</v>
      </c>
      <c r="U237" s="30">
        <v>0</v>
      </c>
      <c r="V237" s="30">
        <v>0</v>
      </c>
      <c r="W237" s="30">
        <v>0</v>
      </c>
      <c r="X237" s="30">
        <v>0</v>
      </c>
      <c r="Y237" s="30">
        <v>0</v>
      </c>
      <c r="Z237" s="30">
        <v>0</v>
      </c>
      <c r="AA237" s="30">
        <v>0</v>
      </c>
    </row>
    <row r="238" spans="2:27" hidden="1" outlineLevel="2" x14ac:dyDescent="0.35">
      <c r="B238" s="52" t="str">
        <f t="shared" si="31"/>
        <v>Value of commissioned assets (V)</v>
      </c>
      <c r="C238" s="29">
        <f t="shared" si="34"/>
        <v>35</v>
      </c>
      <c r="D238" s="50" t="s">
        <v>25</v>
      </c>
      <c r="E238" s="29"/>
      <c r="F238" s="29"/>
      <c r="G238" s="29"/>
      <c r="H238" s="29"/>
      <c r="I238" s="29"/>
      <c r="J238" s="29"/>
      <c r="K238" s="29"/>
      <c r="L238" s="179">
        <v>0</v>
      </c>
      <c r="M238" s="30">
        <v>0</v>
      </c>
      <c r="N238" s="30">
        <v>0</v>
      </c>
      <c r="O238" s="30">
        <v>0</v>
      </c>
      <c r="P238" s="30">
        <v>0</v>
      </c>
      <c r="Q238" s="30">
        <v>0</v>
      </c>
      <c r="R238" s="30">
        <v>0</v>
      </c>
      <c r="S238" s="30">
        <v>0</v>
      </c>
      <c r="T238" s="30">
        <v>0</v>
      </c>
      <c r="U238" s="30">
        <v>0</v>
      </c>
      <c r="V238" s="30">
        <v>0</v>
      </c>
      <c r="W238" s="30">
        <v>0</v>
      </c>
      <c r="X238" s="30">
        <v>0</v>
      </c>
      <c r="Y238" s="30">
        <v>0</v>
      </c>
      <c r="Z238" s="30">
        <v>0</v>
      </c>
      <c r="AA238" s="30">
        <v>0</v>
      </c>
    </row>
    <row r="239" spans="2:27" hidden="1" outlineLevel="2" x14ac:dyDescent="0.35">
      <c r="B239" s="52" t="str">
        <f t="shared" si="32"/>
        <v>Transmission alternatives costs and MCP opex (TA + MCP)</v>
      </c>
      <c r="C239" s="29">
        <f t="shared" si="34"/>
        <v>35</v>
      </c>
      <c r="D239" s="50" t="s">
        <v>25</v>
      </c>
      <c r="E239" s="29"/>
      <c r="F239" s="29"/>
      <c r="G239" s="29"/>
      <c r="H239" s="29"/>
      <c r="I239" s="29"/>
      <c r="J239" s="29"/>
      <c r="K239" s="29"/>
      <c r="L239" s="30">
        <v>0</v>
      </c>
      <c r="M239" s="30">
        <v>0</v>
      </c>
      <c r="N239" s="30">
        <v>0</v>
      </c>
      <c r="O239" s="30">
        <v>0</v>
      </c>
      <c r="P239" s="30">
        <v>0</v>
      </c>
      <c r="Q239" s="30">
        <v>0</v>
      </c>
      <c r="R239" s="30">
        <v>0</v>
      </c>
      <c r="S239" s="30">
        <v>0</v>
      </c>
      <c r="T239" s="30">
        <v>0</v>
      </c>
      <c r="U239" s="30">
        <v>0</v>
      </c>
      <c r="V239" s="30">
        <v>0</v>
      </c>
      <c r="W239" s="30">
        <v>0</v>
      </c>
      <c r="X239" s="30">
        <v>0</v>
      </c>
      <c r="Y239" s="30">
        <v>0</v>
      </c>
      <c r="Z239" s="30">
        <v>0</v>
      </c>
      <c r="AA239" s="30">
        <v>0</v>
      </c>
    </row>
    <row r="240" spans="2:27" hidden="1" outlineLevel="2" x14ac:dyDescent="0.35">
      <c r="B240" s="52" t="str">
        <f t="shared" si="33"/>
        <v>HVDC insurance and reserves costs (HVDC)</v>
      </c>
      <c r="C240" s="29">
        <f t="shared" si="34"/>
        <v>35</v>
      </c>
      <c r="D240" s="50" t="s">
        <v>25</v>
      </c>
      <c r="E240" s="29"/>
      <c r="F240" s="29"/>
      <c r="G240" s="29"/>
      <c r="H240" s="29"/>
      <c r="I240" s="29"/>
      <c r="J240" s="29"/>
      <c r="K240" s="29"/>
      <c r="L240" s="30">
        <v>0</v>
      </c>
      <c r="M240" s="30">
        <v>0</v>
      </c>
      <c r="N240" s="30">
        <v>0</v>
      </c>
      <c r="O240" s="30">
        <v>0</v>
      </c>
      <c r="P240" s="30">
        <v>0</v>
      </c>
      <c r="Q240" s="30">
        <v>0</v>
      </c>
      <c r="R240" s="30">
        <v>0</v>
      </c>
      <c r="S240" s="30">
        <v>0</v>
      </c>
      <c r="T240" s="30">
        <v>0</v>
      </c>
      <c r="U240" s="30">
        <v>0</v>
      </c>
      <c r="V240" s="30">
        <v>0</v>
      </c>
      <c r="W240" s="30">
        <v>0</v>
      </c>
      <c r="X240" s="30">
        <v>0</v>
      </c>
      <c r="Y240" s="30">
        <v>0</v>
      </c>
      <c r="Z240" s="30">
        <v>0</v>
      </c>
      <c r="AA240" s="30">
        <v>0</v>
      </c>
    </row>
    <row r="241" spans="2:27" hidden="1" outlineLevel="2" x14ac:dyDescent="0.35">
      <c r="B241" s="53" t="str">
        <f t="shared" ref="B241:B301" si="35">+$B$24</f>
        <v>Opening RAB value (V)</v>
      </c>
      <c r="C241" s="31">
        <f t="shared" si="34"/>
        <v>36</v>
      </c>
      <c r="D241" s="51" t="s">
        <v>25</v>
      </c>
      <c r="E241" s="31"/>
      <c r="F241" s="31"/>
      <c r="G241" s="31"/>
      <c r="H241" s="31"/>
      <c r="I241" s="31"/>
      <c r="J241" s="31"/>
      <c r="K241" s="31"/>
      <c r="L241" s="32">
        <v>0</v>
      </c>
      <c r="M241" s="32">
        <v>0</v>
      </c>
      <c r="N241" s="32">
        <v>0</v>
      </c>
      <c r="O241" s="32">
        <v>0</v>
      </c>
      <c r="P241" s="32">
        <v>0</v>
      </c>
      <c r="Q241" s="32">
        <v>0</v>
      </c>
      <c r="R241" s="32">
        <v>0</v>
      </c>
      <c r="S241" s="32">
        <v>0</v>
      </c>
      <c r="T241" s="32">
        <v>0</v>
      </c>
      <c r="U241" s="32">
        <v>0</v>
      </c>
      <c r="V241" s="32">
        <v>0</v>
      </c>
      <c r="W241" s="32">
        <v>0</v>
      </c>
      <c r="X241" s="32">
        <v>0</v>
      </c>
      <c r="Y241" s="32">
        <v>0</v>
      </c>
      <c r="Z241" s="32">
        <v>0</v>
      </c>
      <c r="AA241" s="32">
        <v>0</v>
      </c>
    </row>
    <row r="242" spans="2:27" hidden="1" outlineLevel="2" x14ac:dyDescent="0.35">
      <c r="B242" s="53" t="str">
        <f t="shared" ref="B242:B302" si="36">+$B$25</f>
        <v>Accounting Depreciation (Da)</v>
      </c>
      <c r="C242" s="31">
        <f t="shared" si="34"/>
        <v>36</v>
      </c>
      <c r="D242" s="51" t="s">
        <v>25</v>
      </c>
      <c r="E242" s="31"/>
      <c r="F242" s="31"/>
      <c r="G242" s="31"/>
      <c r="H242" s="31"/>
      <c r="I242" s="31"/>
      <c r="J242" s="31"/>
      <c r="K242" s="31"/>
      <c r="L242" s="140">
        <v>0</v>
      </c>
      <c r="M242" s="32">
        <v>0</v>
      </c>
      <c r="N242" s="32">
        <v>0</v>
      </c>
      <c r="O242" s="32">
        <v>0</v>
      </c>
      <c r="P242" s="32">
        <v>0</v>
      </c>
      <c r="Q242" s="32">
        <v>0</v>
      </c>
      <c r="R242" s="32">
        <v>0</v>
      </c>
      <c r="S242" s="32">
        <v>0</v>
      </c>
      <c r="T242" s="32">
        <v>0</v>
      </c>
      <c r="U242" s="32">
        <v>0</v>
      </c>
      <c r="V242" s="32">
        <v>0</v>
      </c>
      <c r="W242" s="32">
        <v>0</v>
      </c>
      <c r="X242" s="32">
        <v>0</v>
      </c>
      <c r="Y242" s="32">
        <v>0</v>
      </c>
      <c r="Z242" s="32">
        <v>0</v>
      </c>
      <c r="AA242" s="32">
        <v>0</v>
      </c>
    </row>
    <row r="243" spans="2:27" hidden="1" outlineLevel="2" x14ac:dyDescent="0.35">
      <c r="B243" s="53" t="str">
        <f t="shared" si="30"/>
        <v>Tax Depreciation (TD)</v>
      </c>
      <c r="C243" s="31">
        <f t="shared" si="34"/>
        <v>36</v>
      </c>
      <c r="D243" s="51" t="s">
        <v>25</v>
      </c>
      <c r="E243" s="31"/>
      <c r="F243" s="31"/>
      <c r="G243" s="31"/>
      <c r="H243" s="31"/>
      <c r="I243" s="31"/>
      <c r="J243" s="31"/>
      <c r="K243" s="31"/>
      <c r="L243" s="140">
        <v>0</v>
      </c>
      <c r="M243" s="32">
        <v>0</v>
      </c>
      <c r="N243" s="32">
        <v>0</v>
      </c>
      <c r="O243" s="32">
        <v>0</v>
      </c>
      <c r="P243" s="32">
        <v>0</v>
      </c>
      <c r="Q243" s="32">
        <v>0</v>
      </c>
      <c r="R243" s="32">
        <v>0</v>
      </c>
      <c r="S243" s="32">
        <v>0</v>
      </c>
      <c r="T243" s="32">
        <v>0</v>
      </c>
      <c r="U243" s="32">
        <v>0</v>
      </c>
      <c r="V243" s="32">
        <v>0</v>
      </c>
      <c r="W243" s="32">
        <v>0</v>
      </c>
      <c r="X243" s="32">
        <v>0</v>
      </c>
      <c r="Y243" s="32">
        <v>0</v>
      </c>
      <c r="Z243" s="32">
        <v>0</v>
      </c>
      <c r="AA243" s="32">
        <v>0</v>
      </c>
    </row>
    <row r="244" spans="2:27" hidden="1" outlineLevel="2" x14ac:dyDescent="0.35">
      <c r="B244" s="53" t="str">
        <f t="shared" si="31"/>
        <v>Value of commissioned assets (V)</v>
      </c>
      <c r="C244" s="31">
        <f t="shared" si="34"/>
        <v>36</v>
      </c>
      <c r="D244" s="51" t="s">
        <v>25</v>
      </c>
      <c r="E244" s="31"/>
      <c r="F244" s="31"/>
      <c r="G244" s="31"/>
      <c r="H244" s="31"/>
      <c r="I244" s="31"/>
      <c r="J244" s="31"/>
      <c r="K244" s="31"/>
      <c r="L244" s="140">
        <v>0</v>
      </c>
      <c r="M244" s="32">
        <v>0</v>
      </c>
      <c r="N244" s="32">
        <v>0</v>
      </c>
      <c r="O244" s="32">
        <v>0</v>
      </c>
      <c r="P244" s="32">
        <v>0</v>
      </c>
      <c r="Q244" s="32">
        <v>0</v>
      </c>
      <c r="R244" s="32">
        <v>0</v>
      </c>
      <c r="S244" s="32">
        <v>0</v>
      </c>
      <c r="T244" s="32">
        <v>0</v>
      </c>
      <c r="U244" s="32">
        <v>0</v>
      </c>
      <c r="V244" s="32">
        <v>0</v>
      </c>
      <c r="W244" s="32">
        <v>0</v>
      </c>
      <c r="X244" s="32">
        <v>0</v>
      </c>
      <c r="Y244" s="32">
        <v>0</v>
      </c>
      <c r="Z244" s="32">
        <v>0</v>
      </c>
      <c r="AA244" s="32">
        <v>0</v>
      </c>
    </row>
    <row r="245" spans="2:27" hidden="1" outlineLevel="2" x14ac:dyDescent="0.35">
      <c r="B245" s="53" t="str">
        <f t="shared" si="32"/>
        <v>Transmission alternatives costs and MCP opex (TA + MCP)</v>
      </c>
      <c r="C245" s="31">
        <f t="shared" si="34"/>
        <v>36</v>
      </c>
      <c r="D245" s="51" t="s">
        <v>25</v>
      </c>
      <c r="E245" s="31"/>
      <c r="F245" s="31"/>
      <c r="G245" s="31"/>
      <c r="H245" s="31"/>
      <c r="I245" s="31"/>
      <c r="J245" s="31"/>
      <c r="K245" s="31"/>
      <c r="L245" s="32">
        <v>0</v>
      </c>
      <c r="M245" s="32">
        <v>0</v>
      </c>
      <c r="N245" s="32">
        <v>0</v>
      </c>
      <c r="O245" s="32">
        <v>0</v>
      </c>
      <c r="P245" s="32">
        <v>0</v>
      </c>
      <c r="Q245" s="32">
        <v>0</v>
      </c>
      <c r="R245" s="32">
        <v>0</v>
      </c>
      <c r="S245" s="32">
        <v>0</v>
      </c>
      <c r="T245" s="32">
        <v>0</v>
      </c>
      <c r="U245" s="32">
        <v>0</v>
      </c>
      <c r="V245" s="32">
        <v>0</v>
      </c>
      <c r="W245" s="32">
        <v>0</v>
      </c>
      <c r="X245" s="32">
        <v>0</v>
      </c>
      <c r="Y245" s="32">
        <v>0</v>
      </c>
      <c r="Z245" s="32">
        <v>0</v>
      </c>
      <c r="AA245" s="32">
        <v>0</v>
      </c>
    </row>
    <row r="246" spans="2:27" hidden="1" outlineLevel="2" x14ac:dyDescent="0.35">
      <c r="B246" s="53" t="str">
        <f t="shared" si="33"/>
        <v>HVDC insurance and reserves costs (HVDC)</v>
      </c>
      <c r="C246" s="31">
        <f t="shared" si="34"/>
        <v>36</v>
      </c>
      <c r="D246" s="51" t="s">
        <v>25</v>
      </c>
      <c r="E246" s="31"/>
      <c r="F246" s="31"/>
      <c r="G246" s="31"/>
      <c r="H246" s="31"/>
      <c r="I246" s="31"/>
      <c r="J246" s="31"/>
      <c r="K246" s="31"/>
      <c r="L246" s="32">
        <v>0</v>
      </c>
      <c r="M246" s="32">
        <v>0</v>
      </c>
      <c r="N246" s="32">
        <v>0</v>
      </c>
      <c r="O246" s="32">
        <v>0</v>
      </c>
      <c r="P246" s="32">
        <v>0</v>
      </c>
      <c r="Q246" s="32">
        <v>0</v>
      </c>
      <c r="R246" s="32">
        <v>0</v>
      </c>
      <c r="S246" s="32">
        <v>0</v>
      </c>
      <c r="T246" s="32">
        <v>0</v>
      </c>
      <c r="U246" s="32">
        <v>0</v>
      </c>
      <c r="V246" s="32">
        <v>0</v>
      </c>
      <c r="W246" s="32">
        <v>0</v>
      </c>
      <c r="X246" s="32">
        <v>0</v>
      </c>
      <c r="Y246" s="32">
        <v>0</v>
      </c>
      <c r="Z246" s="32">
        <v>0</v>
      </c>
      <c r="AA246" s="32">
        <v>0</v>
      </c>
    </row>
    <row r="247" spans="2:27" hidden="1" outlineLevel="2" x14ac:dyDescent="0.35">
      <c r="B247" s="52" t="str">
        <f t="shared" si="35"/>
        <v>Opening RAB value (V)</v>
      </c>
      <c r="C247" s="29">
        <f t="shared" si="34"/>
        <v>37</v>
      </c>
      <c r="D247" s="50" t="s">
        <v>25</v>
      </c>
      <c r="E247" s="29"/>
      <c r="F247" s="29"/>
      <c r="G247" s="29"/>
      <c r="H247" s="29"/>
      <c r="I247" s="29"/>
      <c r="J247" s="29"/>
      <c r="K247" s="29"/>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row>
    <row r="248" spans="2:27" hidden="1" outlineLevel="2" x14ac:dyDescent="0.35">
      <c r="B248" s="52" t="str">
        <f t="shared" si="36"/>
        <v>Accounting Depreciation (Da)</v>
      </c>
      <c r="C248" s="29">
        <f t="shared" si="34"/>
        <v>37</v>
      </c>
      <c r="D248" s="50" t="s">
        <v>25</v>
      </c>
      <c r="E248" s="29"/>
      <c r="F248" s="29"/>
      <c r="G248" s="29"/>
      <c r="H248" s="29"/>
      <c r="I248" s="29"/>
      <c r="J248" s="29"/>
      <c r="K248" s="29"/>
      <c r="L248" s="139">
        <v>0</v>
      </c>
      <c r="M248" s="30">
        <v>0</v>
      </c>
      <c r="N248" s="30">
        <v>0</v>
      </c>
      <c r="O248" s="30">
        <v>0</v>
      </c>
      <c r="P248" s="30">
        <v>0</v>
      </c>
      <c r="Q248" s="30">
        <v>0</v>
      </c>
      <c r="R248" s="30">
        <v>0</v>
      </c>
      <c r="S248" s="30">
        <v>0</v>
      </c>
      <c r="T248" s="30">
        <v>0</v>
      </c>
      <c r="U248" s="30">
        <v>0</v>
      </c>
      <c r="V248" s="30">
        <v>0</v>
      </c>
      <c r="W248" s="30">
        <v>0</v>
      </c>
      <c r="X248" s="30">
        <v>0</v>
      </c>
      <c r="Y248" s="30">
        <v>0</v>
      </c>
      <c r="Z248" s="30">
        <v>0</v>
      </c>
      <c r="AA248" s="30">
        <v>0</v>
      </c>
    </row>
    <row r="249" spans="2:27" hidden="1" outlineLevel="2" x14ac:dyDescent="0.35">
      <c r="B249" s="52" t="str">
        <f t="shared" ref="B249:B309" si="37">+$B$26</f>
        <v>Tax Depreciation (TD)</v>
      </c>
      <c r="C249" s="29">
        <f t="shared" si="34"/>
        <v>37</v>
      </c>
      <c r="D249" s="50" t="s">
        <v>25</v>
      </c>
      <c r="E249" s="29"/>
      <c r="F249" s="29"/>
      <c r="G249" s="29"/>
      <c r="H249" s="29"/>
      <c r="I249" s="29"/>
      <c r="J249" s="29"/>
      <c r="K249" s="29"/>
      <c r="L249" s="139">
        <v>0</v>
      </c>
      <c r="M249" s="30">
        <v>0</v>
      </c>
      <c r="N249" s="30">
        <v>0</v>
      </c>
      <c r="O249" s="30">
        <v>0</v>
      </c>
      <c r="P249" s="30">
        <v>0</v>
      </c>
      <c r="Q249" s="30">
        <v>0</v>
      </c>
      <c r="R249" s="30">
        <v>0</v>
      </c>
      <c r="S249" s="30">
        <v>0</v>
      </c>
      <c r="T249" s="30">
        <v>0</v>
      </c>
      <c r="U249" s="30">
        <v>0</v>
      </c>
      <c r="V249" s="30">
        <v>0</v>
      </c>
      <c r="W249" s="30">
        <v>0</v>
      </c>
      <c r="X249" s="30">
        <v>0</v>
      </c>
      <c r="Y249" s="30">
        <v>0</v>
      </c>
      <c r="Z249" s="30">
        <v>0</v>
      </c>
      <c r="AA249" s="30">
        <v>0</v>
      </c>
    </row>
    <row r="250" spans="2:27" hidden="1" outlineLevel="2" x14ac:dyDescent="0.35">
      <c r="B250" s="52" t="str">
        <f t="shared" ref="B250:B310" si="38">+$B$27</f>
        <v>Value of commissioned assets (V)</v>
      </c>
      <c r="C250" s="29">
        <f t="shared" si="34"/>
        <v>37</v>
      </c>
      <c r="D250" s="50" t="s">
        <v>25</v>
      </c>
      <c r="E250" s="29"/>
      <c r="F250" s="29"/>
      <c r="G250" s="29"/>
      <c r="H250" s="29"/>
      <c r="I250" s="29"/>
      <c r="J250" s="29"/>
      <c r="K250" s="29"/>
      <c r="L250" s="179">
        <v>0</v>
      </c>
      <c r="M250" s="30">
        <v>0</v>
      </c>
      <c r="N250" s="30">
        <v>0</v>
      </c>
      <c r="O250" s="30">
        <v>0</v>
      </c>
      <c r="P250" s="30">
        <v>0</v>
      </c>
      <c r="Q250" s="30">
        <v>0</v>
      </c>
      <c r="R250" s="30">
        <v>0</v>
      </c>
      <c r="S250" s="30">
        <v>0</v>
      </c>
      <c r="T250" s="30">
        <v>0</v>
      </c>
      <c r="U250" s="30">
        <v>0</v>
      </c>
      <c r="V250" s="30">
        <v>0</v>
      </c>
      <c r="W250" s="30">
        <v>0</v>
      </c>
      <c r="X250" s="30">
        <v>0</v>
      </c>
      <c r="Y250" s="30">
        <v>0</v>
      </c>
      <c r="Z250" s="30">
        <v>0</v>
      </c>
      <c r="AA250" s="30">
        <v>0</v>
      </c>
    </row>
    <row r="251" spans="2:27" hidden="1" outlineLevel="2" x14ac:dyDescent="0.35">
      <c r="B251" s="52" t="str">
        <f t="shared" ref="B251:B311" si="39">+$B$28</f>
        <v>Transmission alternatives costs and MCP opex (TA + MCP)</v>
      </c>
      <c r="C251" s="29">
        <f t="shared" si="34"/>
        <v>37</v>
      </c>
      <c r="D251" s="50" t="s">
        <v>25</v>
      </c>
      <c r="E251" s="29"/>
      <c r="F251" s="29"/>
      <c r="G251" s="29"/>
      <c r="H251" s="29"/>
      <c r="I251" s="29"/>
      <c r="J251" s="29"/>
      <c r="K251" s="29"/>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row>
    <row r="252" spans="2:27" hidden="1" outlineLevel="2" x14ac:dyDescent="0.35">
      <c r="B252" s="52" t="str">
        <f t="shared" ref="B252:B312" si="40">+$B$29</f>
        <v>HVDC insurance and reserves costs (HVDC)</v>
      </c>
      <c r="C252" s="29">
        <f t="shared" si="34"/>
        <v>37</v>
      </c>
      <c r="D252" s="50" t="s">
        <v>25</v>
      </c>
      <c r="E252" s="29"/>
      <c r="F252" s="29"/>
      <c r="G252" s="29"/>
      <c r="H252" s="29"/>
      <c r="I252" s="29"/>
      <c r="J252" s="29"/>
      <c r="K252" s="29"/>
      <c r="L252" s="30">
        <v>0</v>
      </c>
      <c r="M252" s="30">
        <v>0</v>
      </c>
      <c r="N252" s="30">
        <v>0</v>
      </c>
      <c r="O252" s="30">
        <v>0</v>
      </c>
      <c r="P252" s="30">
        <v>0</v>
      </c>
      <c r="Q252" s="30">
        <v>0</v>
      </c>
      <c r="R252" s="30">
        <v>0</v>
      </c>
      <c r="S252" s="30">
        <v>0</v>
      </c>
      <c r="T252" s="30">
        <v>0</v>
      </c>
      <c r="U252" s="30">
        <v>0</v>
      </c>
      <c r="V252" s="30">
        <v>0</v>
      </c>
      <c r="W252" s="30">
        <v>0</v>
      </c>
      <c r="X252" s="30">
        <v>0</v>
      </c>
      <c r="Y252" s="30">
        <v>0</v>
      </c>
      <c r="Z252" s="30">
        <v>0</v>
      </c>
      <c r="AA252" s="30">
        <v>0</v>
      </c>
    </row>
    <row r="253" spans="2:27" hidden="1" outlineLevel="2" x14ac:dyDescent="0.35">
      <c r="B253" s="53" t="str">
        <f t="shared" si="35"/>
        <v>Opening RAB value (V)</v>
      </c>
      <c r="C253" s="31">
        <f t="shared" si="34"/>
        <v>38</v>
      </c>
      <c r="D253" s="51" t="s">
        <v>25</v>
      </c>
      <c r="E253" s="31"/>
      <c r="F253" s="31"/>
      <c r="G253" s="31"/>
      <c r="H253" s="31"/>
      <c r="I253" s="31"/>
      <c r="J253" s="31"/>
      <c r="K253" s="31"/>
      <c r="L253" s="32">
        <v>0</v>
      </c>
      <c r="M253" s="32">
        <v>0</v>
      </c>
      <c r="N253" s="32">
        <v>0</v>
      </c>
      <c r="O253" s="32">
        <v>0</v>
      </c>
      <c r="P253" s="32">
        <v>0</v>
      </c>
      <c r="Q253" s="32">
        <v>0</v>
      </c>
      <c r="R253" s="32">
        <v>0</v>
      </c>
      <c r="S253" s="32">
        <v>0</v>
      </c>
      <c r="T253" s="32">
        <v>0</v>
      </c>
      <c r="U253" s="32">
        <v>0</v>
      </c>
      <c r="V253" s="32">
        <v>0</v>
      </c>
      <c r="W253" s="32">
        <v>0</v>
      </c>
      <c r="X253" s="32">
        <v>0</v>
      </c>
      <c r="Y253" s="32">
        <v>0</v>
      </c>
      <c r="Z253" s="32">
        <v>0</v>
      </c>
      <c r="AA253" s="32">
        <v>0</v>
      </c>
    </row>
    <row r="254" spans="2:27" hidden="1" outlineLevel="2" x14ac:dyDescent="0.35">
      <c r="B254" s="53" t="str">
        <f t="shared" si="36"/>
        <v>Accounting Depreciation (Da)</v>
      </c>
      <c r="C254" s="31">
        <f t="shared" si="34"/>
        <v>38</v>
      </c>
      <c r="D254" s="51" t="s">
        <v>25</v>
      </c>
      <c r="E254" s="31"/>
      <c r="F254" s="31"/>
      <c r="G254" s="31"/>
      <c r="H254" s="31"/>
      <c r="I254" s="31"/>
      <c r="J254" s="31"/>
      <c r="K254" s="31"/>
      <c r="L254" s="32">
        <v>0</v>
      </c>
      <c r="M254" s="32">
        <v>0</v>
      </c>
      <c r="N254" s="32">
        <v>0</v>
      </c>
      <c r="O254" s="32">
        <v>0</v>
      </c>
      <c r="P254" s="32">
        <v>0</v>
      </c>
      <c r="Q254" s="32">
        <v>0</v>
      </c>
      <c r="R254" s="32">
        <v>0</v>
      </c>
      <c r="S254" s="32">
        <v>0</v>
      </c>
      <c r="T254" s="32">
        <v>0</v>
      </c>
      <c r="U254" s="32">
        <v>0</v>
      </c>
      <c r="V254" s="32">
        <v>0</v>
      </c>
      <c r="W254" s="32">
        <v>0</v>
      </c>
      <c r="X254" s="32">
        <v>0</v>
      </c>
      <c r="Y254" s="32">
        <v>0</v>
      </c>
      <c r="Z254" s="32">
        <v>0</v>
      </c>
      <c r="AA254" s="32">
        <v>0</v>
      </c>
    </row>
    <row r="255" spans="2:27" hidden="1" outlineLevel="2" x14ac:dyDescent="0.35">
      <c r="B255" s="53" t="str">
        <f t="shared" si="37"/>
        <v>Tax Depreciation (TD)</v>
      </c>
      <c r="C255" s="31">
        <f t="shared" si="34"/>
        <v>38</v>
      </c>
      <c r="D255" s="51" t="s">
        <v>25</v>
      </c>
      <c r="E255" s="31"/>
      <c r="F255" s="31"/>
      <c r="G255" s="31"/>
      <c r="H255" s="31"/>
      <c r="I255" s="31"/>
      <c r="J255" s="31"/>
      <c r="K255" s="31"/>
      <c r="L255" s="32">
        <v>0</v>
      </c>
      <c r="M255" s="32">
        <v>0</v>
      </c>
      <c r="N255" s="32">
        <v>0</v>
      </c>
      <c r="O255" s="32">
        <v>0</v>
      </c>
      <c r="P255" s="32">
        <v>0</v>
      </c>
      <c r="Q255" s="32">
        <v>0</v>
      </c>
      <c r="R255" s="32">
        <v>0</v>
      </c>
      <c r="S255" s="32">
        <v>0</v>
      </c>
      <c r="T255" s="32">
        <v>0</v>
      </c>
      <c r="U255" s="32">
        <v>0</v>
      </c>
      <c r="V255" s="32">
        <v>0</v>
      </c>
      <c r="W255" s="32">
        <v>0</v>
      </c>
      <c r="X255" s="32">
        <v>0</v>
      </c>
      <c r="Y255" s="32">
        <v>0</v>
      </c>
      <c r="Z255" s="32">
        <v>0</v>
      </c>
      <c r="AA255" s="32">
        <v>0</v>
      </c>
    </row>
    <row r="256" spans="2:27" hidden="1" outlineLevel="2" x14ac:dyDescent="0.35">
      <c r="B256" s="53" t="str">
        <f t="shared" si="38"/>
        <v>Value of commissioned assets (V)</v>
      </c>
      <c r="C256" s="31">
        <f t="shared" si="34"/>
        <v>38</v>
      </c>
      <c r="D256" s="51" t="s">
        <v>25</v>
      </c>
      <c r="E256" s="31"/>
      <c r="F256" s="31"/>
      <c r="G256" s="31"/>
      <c r="H256" s="31"/>
      <c r="I256" s="31"/>
      <c r="J256" s="31"/>
      <c r="K256" s="31"/>
      <c r="L256" s="32">
        <v>0</v>
      </c>
      <c r="M256" s="32">
        <v>0</v>
      </c>
      <c r="N256" s="32">
        <v>0</v>
      </c>
      <c r="O256" s="32">
        <v>0</v>
      </c>
      <c r="P256" s="32">
        <v>0</v>
      </c>
      <c r="Q256" s="32">
        <v>0</v>
      </c>
      <c r="R256" s="32">
        <v>0</v>
      </c>
      <c r="S256" s="32">
        <v>0</v>
      </c>
      <c r="T256" s="32">
        <v>0</v>
      </c>
      <c r="U256" s="32">
        <v>0</v>
      </c>
      <c r="V256" s="32">
        <v>0</v>
      </c>
      <c r="W256" s="32">
        <v>0</v>
      </c>
      <c r="X256" s="32">
        <v>0</v>
      </c>
      <c r="Y256" s="32">
        <v>0</v>
      </c>
      <c r="Z256" s="32">
        <v>0</v>
      </c>
      <c r="AA256" s="32">
        <v>0</v>
      </c>
    </row>
    <row r="257" spans="2:27" hidden="1" outlineLevel="2" x14ac:dyDescent="0.35">
      <c r="B257" s="53" t="str">
        <f t="shared" si="39"/>
        <v>Transmission alternatives costs and MCP opex (TA + MCP)</v>
      </c>
      <c r="C257" s="31">
        <f t="shared" si="34"/>
        <v>38</v>
      </c>
      <c r="D257" s="51" t="s">
        <v>25</v>
      </c>
      <c r="E257" s="31"/>
      <c r="F257" s="31"/>
      <c r="G257" s="31"/>
      <c r="H257" s="31"/>
      <c r="I257" s="31"/>
      <c r="J257" s="31"/>
      <c r="K257" s="31"/>
      <c r="L257" s="32">
        <v>0</v>
      </c>
      <c r="M257" s="32">
        <v>0</v>
      </c>
      <c r="N257" s="32">
        <v>0</v>
      </c>
      <c r="O257" s="32">
        <v>0</v>
      </c>
      <c r="P257" s="32">
        <v>0</v>
      </c>
      <c r="Q257" s="32">
        <v>0</v>
      </c>
      <c r="R257" s="32">
        <v>0</v>
      </c>
      <c r="S257" s="32">
        <v>0</v>
      </c>
      <c r="T257" s="32">
        <v>0</v>
      </c>
      <c r="U257" s="32">
        <v>0</v>
      </c>
      <c r="V257" s="32">
        <v>0</v>
      </c>
      <c r="W257" s="32">
        <v>0</v>
      </c>
      <c r="X257" s="32">
        <v>0</v>
      </c>
      <c r="Y257" s="32">
        <v>0</v>
      </c>
      <c r="Z257" s="32">
        <v>0</v>
      </c>
      <c r="AA257" s="32">
        <v>0</v>
      </c>
    </row>
    <row r="258" spans="2:27" hidden="1" outlineLevel="2" x14ac:dyDescent="0.35">
      <c r="B258" s="53" t="str">
        <f t="shared" si="40"/>
        <v>HVDC insurance and reserves costs (HVDC)</v>
      </c>
      <c r="C258" s="31">
        <f t="shared" si="34"/>
        <v>38</v>
      </c>
      <c r="D258" s="51" t="s">
        <v>25</v>
      </c>
      <c r="E258" s="31"/>
      <c r="F258" s="31"/>
      <c r="G258" s="31"/>
      <c r="H258" s="31"/>
      <c r="I258" s="31"/>
      <c r="J258" s="31"/>
      <c r="K258" s="31"/>
      <c r="L258" s="32">
        <v>0</v>
      </c>
      <c r="M258" s="32">
        <v>0</v>
      </c>
      <c r="N258" s="32">
        <v>0</v>
      </c>
      <c r="O258" s="32">
        <v>0</v>
      </c>
      <c r="P258" s="32">
        <v>0</v>
      </c>
      <c r="Q258" s="32">
        <v>0</v>
      </c>
      <c r="R258" s="32">
        <v>0</v>
      </c>
      <c r="S258" s="32">
        <v>0</v>
      </c>
      <c r="T258" s="32">
        <v>0</v>
      </c>
      <c r="U258" s="32">
        <v>0</v>
      </c>
      <c r="V258" s="32">
        <v>0</v>
      </c>
      <c r="W258" s="32">
        <v>0</v>
      </c>
      <c r="X258" s="32">
        <v>0</v>
      </c>
      <c r="Y258" s="32">
        <v>0</v>
      </c>
      <c r="Z258" s="32">
        <v>0</v>
      </c>
      <c r="AA258" s="32">
        <v>0</v>
      </c>
    </row>
    <row r="259" spans="2:27" hidden="1" outlineLevel="2" x14ac:dyDescent="0.35">
      <c r="B259" s="52" t="str">
        <f t="shared" si="35"/>
        <v>Opening RAB value (V)</v>
      </c>
      <c r="C259" s="29">
        <f t="shared" si="34"/>
        <v>39</v>
      </c>
      <c r="D259" s="50" t="s">
        <v>25</v>
      </c>
      <c r="E259" s="29"/>
      <c r="F259" s="29"/>
      <c r="G259" s="29"/>
      <c r="H259" s="29"/>
      <c r="I259" s="29"/>
      <c r="J259" s="29"/>
      <c r="K259" s="29"/>
      <c r="L259" s="30">
        <v>0</v>
      </c>
      <c r="M259" s="30">
        <v>0</v>
      </c>
      <c r="N259" s="30">
        <v>0</v>
      </c>
      <c r="O259" s="30">
        <v>0</v>
      </c>
      <c r="P259" s="30">
        <v>0</v>
      </c>
      <c r="Q259" s="30">
        <v>0</v>
      </c>
      <c r="R259" s="30">
        <v>0</v>
      </c>
      <c r="S259" s="30">
        <v>0</v>
      </c>
      <c r="T259" s="30">
        <v>0</v>
      </c>
      <c r="U259" s="30">
        <v>0</v>
      </c>
      <c r="V259" s="30">
        <v>0</v>
      </c>
      <c r="W259" s="30">
        <v>0</v>
      </c>
      <c r="X259" s="30">
        <v>0</v>
      </c>
      <c r="Y259" s="30">
        <v>0</v>
      </c>
      <c r="Z259" s="30">
        <v>0</v>
      </c>
      <c r="AA259" s="30">
        <v>0</v>
      </c>
    </row>
    <row r="260" spans="2:27" hidden="1" outlineLevel="2" x14ac:dyDescent="0.35">
      <c r="B260" s="52" t="str">
        <f t="shared" si="36"/>
        <v>Accounting Depreciation (Da)</v>
      </c>
      <c r="C260" s="29">
        <f t="shared" si="34"/>
        <v>39</v>
      </c>
      <c r="D260" s="50" t="s">
        <v>25</v>
      </c>
      <c r="E260" s="29"/>
      <c r="F260" s="29"/>
      <c r="G260" s="29"/>
      <c r="H260" s="29"/>
      <c r="I260" s="29"/>
      <c r="J260" s="29"/>
      <c r="K260" s="29"/>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row>
    <row r="261" spans="2:27" hidden="1" outlineLevel="2" x14ac:dyDescent="0.35">
      <c r="B261" s="52" t="str">
        <f t="shared" si="37"/>
        <v>Tax Depreciation (TD)</v>
      </c>
      <c r="C261" s="29">
        <f t="shared" si="34"/>
        <v>39</v>
      </c>
      <c r="D261" s="50" t="s">
        <v>25</v>
      </c>
      <c r="E261" s="29"/>
      <c r="F261" s="29"/>
      <c r="G261" s="29"/>
      <c r="H261" s="29"/>
      <c r="I261" s="29"/>
      <c r="J261" s="29"/>
      <c r="K261" s="29"/>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row>
    <row r="262" spans="2:27" hidden="1" outlineLevel="2" x14ac:dyDescent="0.35">
      <c r="B262" s="52" t="str">
        <f t="shared" si="38"/>
        <v>Value of commissioned assets (V)</v>
      </c>
      <c r="C262" s="29">
        <f t="shared" si="34"/>
        <v>39</v>
      </c>
      <c r="D262" s="50" t="s">
        <v>25</v>
      </c>
      <c r="E262" s="29"/>
      <c r="F262" s="29"/>
      <c r="G262" s="29"/>
      <c r="H262" s="29"/>
      <c r="I262" s="29"/>
      <c r="J262" s="29"/>
      <c r="K262" s="29"/>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row>
    <row r="263" spans="2:27" hidden="1" outlineLevel="2" x14ac:dyDescent="0.35">
      <c r="B263" s="52" t="str">
        <f t="shared" si="39"/>
        <v>Transmission alternatives costs and MCP opex (TA + MCP)</v>
      </c>
      <c r="C263" s="29">
        <f t="shared" si="34"/>
        <v>39</v>
      </c>
      <c r="D263" s="50" t="s">
        <v>25</v>
      </c>
      <c r="E263" s="29"/>
      <c r="F263" s="29"/>
      <c r="G263" s="29"/>
      <c r="H263" s="29"/>
      <c r="I263" s="29"/>
      <c r="J263" s="29"/>
      <c r="K263" s="29"/>
      <c r="L263" s="30">
        <v>0</v>
      </c>
      <c r="M263" s="30">
        <v>0</v>
      </c>
      <c r="N263" s="30">
        <v>0</v>
      </c>
      <c r="O263" s="30">
        <v>0</v>
      </c>
      <c r="P263" s="30">
        <v>0</v>
      </c>
      <c r="Q263" s="30">
        <v>0</v>
      </c>
      <c r="R263" s="30">
        <v>0</v>
      </c>
      <c r="S263" s="30">
        <v>0</v>
      </c>
      <c r="T263" s="30">
        <v>0</v>
      </c>
      <c r="U263" s="30">
        <v>0</v>
      </c>
      <c r="V263" s="30">
        <v>0</v>
      </c>
      <c r="W263" s="30">
        <v>0</v>
      </c>
      <c r="X263" s="30">
        <v>0</v>
      </c>
      <c r="Y263" s="30">
        <v>0</v>
      </c>
      <c r="Z263" s="30">
        <v>0</v>
      </c>
      <c r="AA263" s="30">
        <v>0</v>
      </c>
    </row>
    <row r="264" spans="2:27" hidden="1" outlineLevel="2" x14ac:dyDescent="0.35">
      <c r="B264" s="52" t="str">
        <f t="shared" si="40"/>
        <v>HVDC insurance and reserves costs (HVDC)</v>
      </c>
      <c r="C264" s="29">
        <f t="shared" si="34"/>
        <v>39</v>
      </c>
      <c r="D264" s="50" t="s">
        <v>25</v>
      </c>
      <c r="E264" s="29"/>
      <c r="F264" s="29"/>
      <c r="G264" s="29"/>
      <c r="H264" s="29"/>
      <c r="I264" s="29"/>
      <c r="J264" s="29"/>
      <c r="K264" s="29"/>
      <c r="L264" s="30">
        <v>0</v>
      </c>
      <c r="M264" s="30">
        <v>0</v>
      </c>
      <c r="N264" s="30">
        <v>0</v>
      </c>
      <c r="O264" s="30">
        <v>0</v>
      </c>
      <c r="P264" s="30">
        <v>0</v>
      </c>
      <c r="Q264" s="30">
        <v>0</v>
      </c>
      <c r="R264" s="30">
        <v>0</v>
      </c>
      <c r="S264" s="30">
        <v>0</v>
      </c>
      <c r="T264" s="30">
        <v>0</v>
      </c>
      <c r="U264" s="30">
        <v>0</v>
      </c>
      <c r="V264" s="30">
        <v>0</v>
      </c>
      <c r="W264" s="30">
        <v>0</v>
      </c>
      <c r="X264" s="30">
        <v>0</v>
      </c>
      <c r="Y264" s="30">
        <v>0</v>
      </c>
      <c r="Z264" s="30">
        <v>0</v>
      </c>
      <c r="AA264" s="30">
        <v>0</v>
      </c>
    </row>
    <row r="265" spans="2:27" hidden="1" outlineLevel="2" x14ac:dyDescent="0.35">
      <c r="B265" s="53" t="str">
        <f t="shared" si="35"/>
        <v>Opening RAB value (V)</v>
      </c>
      <c r="C265" s="31">
        <f t="shared" si="34"/>
        <v>40</v>
      </c>
      <c r="D265" s="51" t="s">
        <v>25</v>
      </c>
      <c r="E265" s="31"/>
      <c r="F265" s="31"/>
      <c r="G265" s="31"/>
      <c r="H265" s="31"/>
      <c r="I265" s="31"/>
      <c r="J265" s="31"/>
      <c r="K265" s="31"/>
      <c r="L265" s="32">
        <v>0</v>
      </c>
      <c r="M265" s="32">
        <v>0</v>
      </c>
      <c r="N265" s="32">
        <v>0</v>
      </c>
      <c r="O265" s="32">
        <v>0</v>
      </c>
      <c r="P265" s="32">
        <v>0</v>
      </c>
      <c r="Q265" s="32">
        <v>0</v>
      </c>
      <c r="R265" s="32">
        <v>0</v>
      </c>
      <c r="S265" s="32">
        <v>0</v>
      </c>
      <c r="T265" s="32">
        <v>0</v>
      </c>
      <c r="U265" s="32">
        <v>0</v>
      </c>
      <c r="V265" s="32">
        <v>0</v>
      </c>
      <c r="W265" s="32">
        <v>0</v>
      </c>
      <c r="X265" s="32">
        <v>0</v>
      </c>
      <c r="Y265" s="32">
        <v>0</v>
      </c>
      <c r="Z265" s="32">
        <v>0</v>
      </c>
      <c r="AA265" s="32">
        <v>0</v>
      </c>
    </row>
    <row r="266" spans="2:27" hidden="1" outlineLevel="2" x14ac:dyDescent="0.35">
      <c r="B266" s="53" t="str">
        <f t="shared" si="36"/>
        <v>Accounting Depreciation (Da)</v>
      </c>
      <c r="C266" s="31">
        <f t="shared" si="34"/>
        <v>40</v>
      </c>
      <c r="D266" s="51" t="s">
        <v>25</v>
      </c>
      <c r="E266" s="31"/>
      <c r="F266" s="31"/>
      <c r="G266" s="31"/>
      <c r="H266" s="31"/>
      <c r="I266" s="31"/>
      <c r="J266" s="31"/>
      <c r="K266" s="31"/>
      <c r="L266" s="32">
        <v>0</v>
      </c>
      <c r="M266" s="32">
        <v>0</v>
      </c>
      <c r="N266" s="32">
        <v>0</v>
      </c>
      <c r="O266" s="32">
        <v>0</v>
      </c>
      <c r="P266" s="32">
        <v>0</v>
      </c>
      <c r="Q266" s="32">
        <v>0</v>
      </c>
      <c r="R266" s="32">
        <v>0</v>
      </c>
      <c r="S266" s="32">
        <v>0</v>
      </c>
      <c r="T266" s="32">
        <v>0</v>
      </c>
      <c r="U266" s="32">
        <v>0</v>
      </c>
      <c r="V266" s="32">
        <v>0</v>
      </c>
      <c r="W266" s="32">
        <v>0</v>
      </c>
      <c r="X266" s="32">
        <v>0</v>
      </c>
      <c r="Y266" s="32">
        <v>0</v>
      </c>
      <c r="Z266" s="32">
        <v>0</v>
      </c>
      <c r="AA266" s="32">
        <v>0</v>
      </c>
    </row>
    <row r="267" spans="2:27" hidden="1" outlineLevel="2" x14ac:dyDescent="0.35">
      <c r="B267" s="53" t="str">
        <f t="shared" si="37"/>
        <v>Tax Depreciation (TD)</v>
      </c>
      <c r="C267" s="31">
        <f t="shared" si="34"/>
        <v>40</v>
      </c>
      <c r="D267" s="51" t="s">
        <v>25</v>
      </c>
      <c r="E267" s="31"/>
      <c r="F267" s="31"/>
      <c r="G267" s="31"/>
      <c r="H267" s="31"/>
      <c r="I267" s="31"/>
      <c r="J267" s="31"/>
      <c r="K267" s="31"/>
      <c r="L267" s="32">
        <v>0</v>
      </c>
      <c r="M267" s="32">
        <v>0</v>
      </c>
      <c r="N267" s="32">
        <v>0</v>
      </c>
      <c r="O267" s="32">
        <v>0</v>
      </c>
      <c r="P267" s="32">
        <v>0</v>
      </c>
      <c r="Q267" s="32">
        <v>0</v>
      </c>
      <c r="R267" s="32">
        <v>0</v>
      </c>
      <c r="S267" s="32">
        <v>0</v>
      </c>
      <c r="T267" s="32">
        <v>0</v>
      </c>
      <c r="U267" s="32">
        <v>0</v>
      </c>
      <c r="V267" s="32">
        <v>0</v>
      </c>
      <c r="W267" s="32">
        <v>0</v>
      </c>
      <c r="X267" s="32">
        <v>0</v>
      </c>
      <c r="Y267" s="32">
        <v>0</v>
      </c>
      <c r="Z267" s="32">
        <v>0</v>
      </c>
      <c r="AA267" s="32">
        <v>0</v>
      </c>
    </row>
    <row r="268" spans="2:27" hidden="1" outlineLevel="2" x14ac:dyDescent="0.35">
      <c r="B268" s="53" t="str">
        <f t="shared" si="38"/>
        <v>Value of commissioned assets (V)</v>
      </c>
      <c r="C268" s="31">
        <f t="shared" si="34"/>
        <v>40</v>
      </c>
      <c r="D268" s="51" t="s">
        <v>25</v>
      </c>
      <c r="E268" s="31"/>
      <c r="F268" s="31"/>
      <c r="G268" s="31"/>
      <c r="H268" s="31"/>
      <c r="I268" s="31"/>
      <c r="J268" s="31"/>
      <c r="K268" s="31"/>
      <c r="L268" s="32">
        <v>0</v>
      </c>
      <c r="M268" s="32">
        <v>0</v>
      </c>
      <c r="N268" s="32">
        <v>0</v>
      </c>
      <c r="O268" s="32">
        <v>0</v>
      </c>
      <c r="P268" s="32">
        <v>0</v>
      </c>
      <c r="Q268" s="32">
        <v>0</v>
      </c>
      <c r="R268" s="32">
        <v>0</v>
      </c>
      <c r="S268" s="32">
        <v>0</v>
      </c>
      <c r="T268" s="32">
        <v>0</v>
      </c>
      <c r="U268" s="32">
        <v>0</v>
      </c>
      <c r="V268" s="32">
        <v>0</v>
      </c>
      <c r="W268" s="32">
        <v>0</v>
      </c>
      <c r="X268" s="32">
        <v>0</v>
      </c>
      <c r="Y268" s="32">
        <v>0</v>
      </c>
      <c r="Z268" s="32">
        <v>0</v>
      </c>
      <c r="AA268" s="32">
        <v>0</v>
      </c>
    </row>
    <row r="269" spans="2:27" hidden="1" outlineLevel="2" x14ac:dyDescent="0.35">
      <c r="B269" s="53" t="str">
        <f t="shared" si="39"/>
        <v>Transmission alternatives costs and MCP opex (TA + MCP)</v>
      </c>
      <c r="C269" s="31">
        <f t="shared" si="34"/>
        <v>40</v>
      </c>
      <c r="D269" s="51" t="s">
        <v>25</v>
      </c>
      <c r="E269" s="31"/>
      <c r="F269" s="31"/>
      <c r="G269" s="31"/>
      <c r="H269" s="31"/>
      <c r="I269" s="31"/>
      <c r="J269" s="31"/>
      <c r="K269" s="31"/>
      <c r="L269" s="32">
        <v>0</v>
      </c>
      <c r="M269" s="32">
        <v>0</v>
      </c>
      <c r="N269" s="32">
        <v>0</v>
      </c>
      <c r="O269" s="32">
        <v>0</v>
      </c>
      <c r="P269" s="32">
        <v>0</v>
      </c>
      <c r="Q269" s="32">
        <v>0</v>
      </c>
      <c r="R269" s="32">
        <v>0</v>
      </c>
      <c r="S269" s="32">
        <v>0</v>
      </c>
      <c r="T269" s="32">
        <v>0</v>
      </c>
      <c r="U269" s="32">
        <v>0</v>
      </c>
      <c r="V269" s="32">
        <v>0</v>
      </c>
      <c r="W269" s="32">
        <v>0</v>
      </c>
      <c r="X269" s="32">
        <v>0</v>
      </c>
      <c r="Y269" s="32">
        <v>0</v>
      </c>
      <c r="Z269" s="32">
        <v>0</v>
      </c>
      <c r="AA269" s="32">
        <v>0</v>
      </c>
    </row>
    <row r="270" spans="2:27" hidden="1" outlineLevel="2" x14ac:dyDescent="0.35">
      <c r="B270" s="53" t="str">
        <f t="shared" si="40"/>
        <v>HVDC insurance and reserves costs (HVDC)</v>
      </c>
      <c r="C270" s="31">
        <f t="shared" si="34"/>
        <v>40</v>
      </c>
      <c r="D270" s="51" t="s">
        <v>25</v>
      </c>
      <c r="E270" s="31"/>
      <c r="F270" s="31"/>
      <c r="G270" s="31"/>
      <c r="H270" s="31"/>
      <c r="I270" s="31"/>
      <c r="J270" s="31"/>
      <c r="K270" s="31"/>
      <c r="L270" s="32">
        <v>0</v>
      </c>
      <c r="M270" s="32">
        <v>0</v>
      </c>
      <c r="N270" s="32">
        <v>0</v>
      </c>
      <c r="O270" s="32">
        <v>0</v>
      </c>
      <c r="P270" s="32">
        <v>0</v>
      </c>
      <c r="Q270" s="32">
        <v>0</v>
      </c>
      <c r="R270" s="32">
        <v>0</v>
      </c>
      <c r="S270" s="32">
        <v>0</v>
      </c>
      <c r="T270" s="32">
        <v>0</v>
      </c>
      <c r="U270" s="32">
        <v>0</v>
      </c>
      <c r="V270" s="32">
        <v>0</v>
      </c>
      <c r="W270" s="32">
        <v>0</v>
      </c>
      <c r="X270" s="32">
        <v>0</v>
      </c>
      <c r="Y270" s="32">
        <v>0</v>
      </c>
      <c r="Z270" s="32">
        <v>0</v>
      </c>
      <c r="AA270" s="32">
        <v>0</v>
      </c>
    </row>
    <row r="271" spans="2:27" hidden="1" outlineLevel="2" x14ac:dyDescent="0.35">
      <c r="B271" s="52" t="str">
        <f t="shared" si="35"/>
        <v>Opening RAB value (V)</v>
      </c>
      <c r="C271" s="29">
        <f t="shared" si="34"/>
        <v>41</v>
      </c>
      <c r="D271" s="50" t="s">
        <v>25</v>
      </c>
      <c r="E271" s="29"/>
      <c r="F271" s="29"/>
      <c r="G271" s="29"/>
      <c r="H271" s="29"/>
      <c r="I271" s="29"/>
      <c r="J271" s="29"/>
      <c r="K271" s="29"/>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row>
    <row r="272" spans="2:27" hidden="1" outlineLevel="2" x14ac:dyDescent="0.35">
      <c r="B272" s="52" t="str">
        <f t="shared" si="36"/>
        <v>Accounting Depreciation (Da)</v>
      </c>
      <c r="C272" s="29">
        <f t="shared" si="34"/>
        <v>41</v>
      </c>
      <c r="D272" s="50" t="s">
        <v>25</v>
      </c>
      <c r="E272" s="29"/>
      <c r="F272" s="29"/>
      <c r="G272" s="29"/>
      <c r="H272" s="29"/>
      <c r="I272" s="29"/>
      <c r="J272" s="29"/>
      <c r="K272" s="29"/>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row>
    <row r="273" spans="2:27" hidden="1" outlineLevel="2" x14ac:dyDescent="0.35">
      <c r="B273" s="52" t="str">
        <f t="shared" si="37"/>
        <v>Tax Depreciation (TD)</v>
      </c>
      <c r="C273" s="29">
        <f t="shared" si="34"/>
        <v>41</v>
      </c>
      <c r="D273" s="50" t="s">
        <v>25</v>
      </c>
      <c r="E273" s="29"/>
      <c r="F273" s="29"/>
      <c r="G273" s="29"/>
      <c r="H273" s="29"/>
      <c r="I273" s="29"/>
      <c r="J273" s="29"/>
      <c r="K273" s="29"/>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row>
    <row r="274" spans="2:27" hidden="1" outlineLevel="2" x14ac:dyDescent="0.35">
      <c r="B274" s="52" t="str">
        <f t="shared" si="38"/>
        <v>Value of commissioned assets (V)</v>
      </c>
      <c r="C274" s="29">
        <f t="shared" si="34"/>
        <v>41</v>
      </c>
      <c r="D274" s="50" t="s">
        <v>25</v>
      </c>
      <c r="E274" s="29"/>
      <c r="F274" s="29"/>
      <c r="G274" s="29"/>
      <c r="H274" s="29"/>
      <c r="I274" s="29"/>
      <c r="J274" s="29"/>
      <c r="K274" s="29"/>
      <c r="L274" s="30">
        <v>0</v>
      </c>
      <c r="M274" s="30">
        <v>0</v>
      </c>
      <c r="N274" s="30">
        <v>0</v>
      </c>
      <c r="O274" s="30">
        <v>0</v>
      </c>
      <c r="P274" s="30">
        <v>0</v>
      </c>
      <c r="Q274" s="30">
        <v>0</v>
      </c>
      <c r="R274" s="30">
        <v>0</v>
      </c>
      <c r="S274" s="30">
        <v>0</v>
      </c>
      <c r="T274" s="30">
        <v>0</v>
      </c>
      <c r="U274" s="30">
        <v>0</v>
      </c>
      <c r="V274" s="30">
        <v>0</v>
      </c>
      <c r="W274" s="30">
        <v>0</v>
      </c>
      <c r="X274" s="30">
        <v>0</v>
      </c>
      <c r="Y274" s="30">
        <v>0</v>
      </c>
      <c r="Z274" s="30">
        <v>0</v>
      </c>
      <c r="AA274" s="30">
        <v>0</v>
      </c>
    </row>
    <row r="275" spans="2:27" hidden="1" outlineLevel="2" x14ac:dyDescent="0.35">
      <c r="B275" s="52" t="str">
        <f t="shared" si="39"/>
        <v>Transmission alternatives costs and MCP opex (TA + MCP)</v>
      </c>
      <c r="C275" s="29">
        <f t="shared" si="34"/>
        <v>41</v>
      </c>
      <c r="D275" s="50" t="s">
        <v>25</v>
      </c>
      <c r="E275" s="29"/>
      <c r="F275" s="29"/>
      <c r="G275" s="29"/>
      <c r="H275" s="29"/>
      <c r="I275" s="29"/>
      <c r="J275" s="29"/>
      <c r="K275" s="29"/>
      <c r="L275" s="30">
        <v>0</v>
      </c>
      <c r="M275" s="30">
        <v>0</v>
      </c>
      <c r="N275" s="30">
        <v>0</v>
      </c>
      <c r="O275" s="30">
        <v>0</v>
      </c>
      <c r="P275" s="30">
        <v>0</v>
      </c>
      <c r="Q275" s="30">
        <v>0</v>
      </c>
      <c r="R275" s="30">
        <v>0</v>
      </c>
      <c r="S275" s="30">
        <v>0</v>
      </c>
      <c r="T275" s="30">
        <v>0</v>
      </c>
      <c r="U275" s="30">
        <v>0</v>
      </c>
      <c r="V275" s="30">
        <v>0</v>
      </c>
      <c r="W275" s="30">
        <v>0</v>
      </c>
      <c r="X275" s="30">
        <v>0</v>
      </c>
      <c r="Y275" s="30">
        <v>0</v>
      </c>
      <c r="Z275" s="30">
        <v>0</v>
      </c>
      <c r="AA275" s="30">
        <v>0</v>
      </c>
    </row>
    <row r="276" spans="2:27" hidden="1" outlineLevel="2" x14ac:dyDescent="0.35">
      <c r="B276" s="52" t="str">
        <f t="shared" si="40"/>
        <v>HVDC insurance and reserves costs (HVDC)</v>
      </c>
      <c r="C276" s="29">
        <f t="shared" si="34"/>
        <v>41</v>
      </c>
      <c r="D276" s="50" t="s">
        <v>25</v>
      </c>
      <c r="E276" s="29"/>
      <c r="F276" s="29"/>
      <c r="G276" s="29"/>
      <c r="H276" s="29"/>
      <c r="I276" s="29"/>
      <c r="J276" s="29"/>
      <c r="K276" s="29"/>
      <c r="L276" s="30">
        <v>0</v>
      </c>
      <c r="M276" s="30">
        <v>0</v>
      </c>
      <c r="N276" s="30">
        <v>0</v>
      </c>
      <c r="O276" s="30">
        <v>0</v>
      </c>
      <c r="P276" s="30">
        <v>0</v>
      </c>
      <c r="Q276" s="30">
        <v>0</v>
      </c>
      <c r="R276" s="30">
        <v>0</v>
      </c>
      <c r="S276" s="30">
        <v>0</v>
      </c>
      <c r="T276" s="30">
        <v>0</v>
      </c>
      <c r="U276" s="30">
        <v>0</v>
      </c>
      <c r="V276" s="30">
        <v>0</v>
      </c>
      <c r="W276" s="30">
        <v>0</v>
      </c>
      <c r="X276" s="30">
        <v>0</v>
      </c>
      <c r="Y276" s="30">
        <v>0</v>
      </c>
      <c r="Z276" s="30">
        <v>0</v>
      </c>
      <c r="AA276" s="30">
        <v>0</v>
      </c>
    </row>
    <row r="277" spans="2:27" hidden="1" outlineLevel="2" x14ac:dyDescent="0.35">
      <c r="B277" s="53" t="str">
        <f t="shared" si="35"/>
        <v>Opening RAB value (V)</v>
      </c>
      <c r="C277" s="31">
        <f t="shared" si="34"/>
        <v>42</v>
      </c>
      <c r="D277" s="51" t="s">
        <v>25</v>
      </c>
      <c r="E277" s="31"/>
      <c r="F277" s="31"/>
      <c r="G277" s="31"/>
      <c r="H277" s="31"/>
      <c r="I277" s="31"/>
      <c r="J277" s="31"/>
      <c r="K277" s="31"/>
      <c r="L277" s="32">
        <v>0</v>
      </c>
      <c r="M277" s="32">
        <v>0</v>
      </c>
      <c r="N277" s="32">
        <v>0</v>
      </c>
      <c r="O277" s="32">
        <v>0</v>
      </c>
      <c r="P277" s="32">
        <v>0</v>
      </c>
      <c r="Q277" s="32">
        <v>0</v>
      </c>
      <c r="R277" s="32">
        <v>0</v>
      </c>
      <c r="S277" s="32">
        <v>0</v>
      </c>
      <c r="T277" s="32">
        <v>0</v>
      </c>
      <c r="U277" s="32">
        <v>0</v>
      </c>
      <c r="V277" s="32">
        <v>0</v>
      </c>
      <c r="W277" s="32">
        <v>0</v>
      </c>
      <c r="X277" s="32">
        <v>0</v>
      </c>
      <c r="Y277" s="32">
        <v>0</v>
      </c>
      <c r="Z277" s="32">
        <v>0</v>
      </c>
      <c r="AA277" s="32">
        <v>0</v>
      </c>
    </row>
    <row r="278" spans="2:27" hidden="1" outlineLevel="2" x14ac:dyDescent="0.35">
      <c r="B278" s="53" t="str">
        <f t="shared" si="36"/>
        <v>Accounting Depreciation (Da)</v>
      </c>
      <c r="C278" s="31">
        <f t="shared" si="34"/>
        <v>42</v>
      </c>
      <c r="D278" s="51" t="s">
        <v>25</v>
      </c>
      <c r="E278" s="31"/>
      <c r="F278" s="31"/>
      <c r="G278" s="31"/>
      <c r="H278" s="31"/>
      <c r="I278" s="31"/>
      <c r="J278" s="31"/>
      <c r="K278" s="31"/>
      <c r="L278" s="32">
        <v>0</v>
      </c>
      <c r="M278" s="32">
        <v>0</v>
      </c>
      <c r="N278" s="32">
        <v>0</v>
      </c>
      <c r="O278" s="32">
        <v>0</v>
      </c>
      <c r="P278" s="32">
        <v>0</v>
      </c>
      <c r="Q278" s="32">
        <v>0</v>
      </c>
      <c r="R278" s="32">
        <v>0</v>
      </c>
      <c r="S278" s="32">
        <v>0</v>
      </c>
      <c r="T278" s="32">
        <v>0</v>
      </c>
      <c r="U278" s="32">
        <v>0</v>
      </c>
      <c r="V278" s="32">
        <v>0</v>
      </c>
      <c r="W278" s="32">
        <v>0</v>
      </c>
      <c r="X278" s="32">
        <v>0</v>
      </c>
      <c r="Y278" s="32">
        <v>0</v>
      </c>
      <c r="Z278" s="32">
        <v>0</v>
      </c>
      <c r="AA278" s="32">
        <v>0</v>
      </c>
    </row>
    <row r="279" spans="2:27" hidden="1" outlineLevel="2" x14ac:dyDescent="0.35">
      <c r="B279" s="53" t="str">
        <f t="shared" si="37"/>
        <v>Tax Depreciation (TD)</v>
      </c>
      <c r="C279" s="31">
        <f t="shared" si="34"/>
        <v>42</v>
      </c>
      <c r="D279" s="51" t="s">
        <v>25</v>
      </c>
      <c r="E279" s="31"/>
      <c r="F279" s="31"/>
      <c r="G279" s="31"/>
      <c r="H279" s="31"/>
      <c r="I279" s="31"/>
      <c r="J279" s="31"/>
      <c r="K279" s="31"/>
      <c r="L279" s="32">
        <v>0</v>
      </c>
      <c r="M279" s="32">
        <v>0</v>
      </c>
      <c r="N279" s="32">
        <v>0</v>
      </c>
      <c r="O279" s="32">
        <v>0</v>
      </c>
      <c r="P279" s="32">
        <v>0</v>
      </c>
      <c r="Q279" s="32">
        <v>0</v>
      </c>
      <c r="R279" s="32">
        <v>0</v>
      </c>
      <c r="S279" s="32">
        <v>0</v>
      </c>
      <c r="T279" s="32">
        <v>0</v>
      </c>
      <c r="U279" s="32">
        <v>0</v>
      </c>
      <c r="V279" s="32">
        <v>0</v>
      </c>
      <c r="W279" s="32">
        <v>0</v>
      </c>
      <c r="X279" s="32">
        <v>0</v>
      </c>
      <c r="Y279" s="32">
        <v>0</v>
      </c>
      <c r="Z279" s="32">
        <v>0</v>
      </c>
      <c r="AA279" s="32">
        <v>0</v>
      </c>
    </row>
    <row r="280" spans="2:27" hidden="1" outlineLevel="2" x14ac:dyDescent="0.35">
      <c r="B280" s="53" t="str">
        <f t="shared" si="38"/>
        <v>Value of commissioned assets (V)</v>
      </c>
      <c r="C280" s="31">
        <f t="shared" si="34"/>
        <v>42</v>
      </c>
      <c r="D280" s="51" t="s">
        <v>25</v>
      </c>
      <c r="E280" s="31"/>
      <c r="F280" s="31"/>
      <c r="G280" s="31"/>
      <c r="H280" s="31"/>
      <c r="I280" s="31"/>
      <c r="J280" s="31"/>
      <c r="K280" s="31"/>
      <c r="L280" s="32">
        <v>0</v>
      </c>
      <c r="M280" s="32">
        <v>0</v>
      </c>
      <c r="N280" s="32">
        <v>0</v>
      </c>
      <c r="O280" s="32">
        <v>0</v>
      </c>
      <c r="P280" s="32">
        <v>0</v>
      </c>
      <c r="Q280" s="32">
        <v>0</v>
      </c>
      <c r="R280" s="32">
        <v>0</v>
      </c>
      <c r="S280" s="32">
        <v>0</v>
      </c>
      <c r="T280" s="32">
        <v>0</v>
      </c>
      <c r="U280" s="32">
        <v>0</v>
      </c>
      <c r="V280" s="32">
        <v>0</v>
      </c>
      <c r="W280" s="32">
        <v>0</v>
      </c>
      <c r="X280" s="32">
        <v>0</v>
      </c>
      <c r="Y280" s="32">
        <v>0</v>
      </c>
      <c r="Z280" s="32">
        <v>0</v>
      </c>
      <c r="AA280" s="32">
        <v>0</v>
      </c>
    </row>
    <row r="281" spans="2:27" hidden="1" outlineLevel="2" x14ac:dyDescent="0.35">
      <c r="B281" s="53" t="str">
        <f t="shared" si="39"/>
        <v>Transmission alternatives costs and MCP opex (TA + MCP)</v>
      </c>
      <c r="C281" s="31">
        <f t="shared" si="34"/>
        <v>42</v>
      </c>
      <c r="D281" s="51" t="s">
        <v>25</v>
      </c>
      <c r="E281" s="31"/>
      <c r="F281" s="31"/>
      <c r="G281" s="31"/>
      <c r="H281" s="31"/>
      <c r="I281" s="31"/>
      <c r="J281" s="31"/>
      <c r="K281" s="31"/>
      <c r="L281" s="32">
        <v>0</v>
      </c>
      <c r="M281" s="32">
        <v>0</v>
      </c>
      <c r="N281" s="32">
        <v>0</v>
      </c>
      <c r="O281" s="32">
        <v>0</v>
      </c>
      <c r="P281" s="32">
        <v>0</v>
      </c>
      <c r="Q281" s="32">
        <v>0</v>
      </c>
      <c r="R281" s="32">
        <v>0</v>
      </c>
      <c r="S281" s="32">
        <v>0</v>
      </c>
      <c r="T281" s="32">
        <v>0</v>
      </c>
      <c r="U281" s="32">
        <v>0</v>
      </c>
      <c r="V281" s="32">
        <v>0</v>
      </c>
      <c r="W281" s="32">
        <v>0</v>
      </c>
      <c r="X281" s="32">
        <v>0</v>
      </c>
      <c r="Y281" s="32">
        <v>0</v>
      </c>
      <c r="Z281" s="32">
        <v>0</v>
      </c>
      <c r="AA281" s="32">
        <v>0</v>
      </c>
    </row>
    <row r="282" spans="2:27" hidden="1" outlineLevel="2" x14ac:dyDescent="0.35">
      <c r="B282" s="53" t="str">
        <f t="shared" si="40"/>
        <v>HVDC insurance and reserves costs (HVDC)</v>
      </c>
      <c r="C282" s="31">
        <f t="shared" si="34"/>
        <v>42</v>
      </c>
      <c r="D282" s="51" t="s">
        <v>25</v>
      </c>
      <c r="E282" s="31"/>
      <c r="F282" s="31"/>
      <c r="G282" s="31"/>
      <c r="H282" s="31"/>
      <c r="I282" s="31"/>
      <c r="J282" s="31"/>
      <c r="K282" s="31"/>
      <c r="L282" s="32">
        <v>0</v>
      </c>
      <c r="M282" s="32">
        <v>0</v>
      </c>
      <c r="N282" s="32">
        <v>0</v>
      </c>
      <c r="O282" s="32">
        <v>0</v>
      </c>
      <c r="P282" s="32">
        <v>0</v>
      </c>
      <c r="Q282" s="32">
        <v>0</v>
      </c>
      <c r="R282" s="32">
        <v>0</v>
      </c>
      <c r="S282" s="32">
        <v>0</v>
      </c>
      <c r="T282" s="32">
        <v>0</v>
      </c>
      <c r="U282" s="32">
        <v>0</v>
      </c>
      <c r="V282" s="32">
        <v>0</v>
      </c>
      <c r="W282" s="32">
        <v>0</v>
      </c>
      <c r="X282" s="32">
        <v>0</v>
      </c>
      <c r="Y282" s="32">
        <v>0</v>
      </c>
      <c r="Z282" s="32">
        <v>0</v>
      </c>
      <c r="AA282" s="32">
        <v>0</v>
      </c>
    </row>
    <row r="283" spans="2:27" hidden="1" outlineLevel="2" x14ac:dyDescent="0.35">
      <c r="B283" s="52" t="str">
        <f t="shared" si="35"/>
        <v>Opening RAB value (V)</v>
      </c>
      <c r="C283" s="29">
        <f t="shared" si="34"/>
        <v>43</v>
      </c>
      <c r="D283" s="50" t="s">
        <v>25</v>
      </c>
      <c r="E283" s="29"/>
      <c r="F283" s="29"/>
      <c r="G283" s="29"/>
      <c r="H283" s="29"/>
      <c r="I283" s="29"/>
      <c r="J283" s="29"/>
      <c r="K283" s="29"/>
      <c r="L283" s="30">
        <v>0</v>
      </c>
      <c r="M283" s="30">
        <v>0</v>
      </c>
      <c r="N283" s="30">
        <v>0</v>
      </c>
      <c r="O283" s="30">
        <v>0</v>
      </c>
      <c r="P283" s="30">
        <v>0</v>
      </c>
      <c r="Q283" s="30">
        <v>0</v>
      </c>
      <c r="R283" s="30">
        <v>0</v>
      </c>
      <c r="S283" s="30">
        <v>0</v>
      </c>
      <c r="T283" s="30">
        <v>0</v>
      </c>
      <c r="U283" s="30">
        <v>0</v>
      </c>
      <c r="V283" s="30">
        <v>0</v>
      </c>
      <c r="W283" s="30">
        <v>0</v>
      </c>
      <c r="X283" s="30">
        <v>0</v>
      </c>
      <c r="Y283" s="30">
        <v>0</v>
      </c>
      <c r="Z283" s="30">
        <v>0</v>
      </c>
      <c r="AA283" s="30">
        <v>0</v>
      </c>
    </row>
    <row r="284" spans="2:27" hidden="1" outlineLevel="2" x14ac:dyDescent="0.35">
      <c r="B284" s="52" t="str">
        <f t="shared" si="36"/>
        <v>Accounting Depreciation (Da)</v>
      </c>
      <c r="C284" s="29">
        <f t="shared" si="34"/>
        <v>43</v>
      </c>
      <c r="D284" s="50" t="s">
        <v>25</v>
      </c>
      <c r="E284" s="29"/>
      <c r="F284" s="29"/>
      <c r="G284" s="29"/>
      <c r="H284" s="29"/>
      <c r="I284" s="29"/>
      <c r="J284" s="29"/>
      <c r="K284" s="29"/>
      <c r="L284" s="30">
        <v>0</v>
      </c>
      <c r="M284" s="30">
        <v>0</v>
      </c>
      <c r="N284" s="30">
        <v>0</v>
      </c>
      <c r="O284" s="30">
        <v>0</v>
      </c>
      <c r="P284" s="30">
        <v>0</v>
      </c>
      <c r="Q284" s="30">
        <v>0</v>
      </c>
      <c r="R284" s="30">
        <v>0</v>
      </c>
      <c r="S284" s="30">
        <v>0</v>
      </c>
      <c r="T284" s="30">
        <v>0</v>
      </c>
      <c r="U284" s="30">
        <v>0</v>
      </c>
      <c r="V284" s="30">
        <v>0</v>
      </c>
      <c r="W284" s="30">
        <v>0</v>
      </c>
      <c r="X284" s="30">
        <v>0</v>
      </c>
      <c r="Y284" s="30">
        <v>0</v>
      </c>
      <c r="Z284" s="30">
        <v>0</v>
      </c>
      <c r="AA284" s="30">
        <v>0</v>
      </c>
    </row>
    <row r="285" spans="2:27" hidden="1" outlineLevel="2" x14ac:dyDescent="0.35">
      <c r="B285" s="52" t="str">
        <f t="shared" si="37"/>
        <v>Tax Depreciation (TD)</v>
      </c>
      <c r="C285" s="29">
        <f t="shared" si="34"/>
        <v>43</v>
      </c>
      <c r="D285" s="50" t="s">
        <v>25</v>
      </c>
      <c r="E285" s="29"/>
      <c r="F285" s="29"/>
      <c r="G285" s="29"/>
      <c r="H285" s="29"/>
      <c r="I285" s="29"/>
      <c r="J285" s="29"/>
      <c r="K285" s="29"/>
      <c r="L285" s="30">
        <v>0</v>
      </c>
      <c r="M285" s="30">
        <v>0</v>
      </c>
      <c r="N285" s="30">
        <v>0</v>
      </c>
      <c r="O285" s="30">
        <v>0</v>
      </c>
      <c r="P285" s="30">
        <v>0</v>
      </c>
      <c r="Q285" s="30">
        <v>0</v>
      </c>
      <c r="R285" s="30">
        <v>0</v>
      </c>
      <c r="S285" s="30">
        <v>0</v>
      </c>
      <c r="T285" s="30">
        <v>0</v>
      </c>
      <c r="U285" s="30">
        <v>0</v>
      </c>
      <c r="V285" s="30">
        <v>0</v>
      </c>
      <c r="W285" s="30">
        <v>0</v>
      </c>
      <c r="X285" s="30">
        <v>0</v>
      </c>
      <c r="Y285" s="30">
        <v>0</v>
      </c>
      <c r="Z285" s="30">
        <v>0</v>
      </c>
      <c r="AA285" s="30">
        <v>0</v>
      </c>
    </row>
    <row r="286" spans="2:27" hidden="1" outlineLevel="2" x14ac:dyDescent="0.35">
      <c r="B286" s="52" t="str">
        <f t="shared" si="38"/>
        <v>Value of commissioned assets (V)</v>
      </c>
      <c r="C286" s="29">
        <f t="shared" si="34"/>
        <v>43</v>
      </c>
      <c r="D286" s="50" t="s">
        <v>25</v>
      </c>
      <c r="E286" s="29"/>
      <c r="F286" s="29"/>
      <c r="G286" s="29"/>
      <c r="H286" s="29"/>
      <c r="I286" s="29"/>
      <c r="J286" s="29"/>
      <c r="K286" s="29"/>
      <c r="L286" s="30">
        <v>0</v>
      </c>
      <c r="M286" s="30">
        <v>0</v>
      </c>
      <c r="N286" s="30">
        <v>0</v>
      </c>
      <c r="O286" s="30">
        <v>0</v>
      </c>
      <c r="P286" s="30">
        <v>0</v>
      </c>
      <c r="Q286" s="30">
        <v>0</v>
      </c>
      <c r="R286" s="30">
        <v>0</v>
      </c>
      <c r="S286" s="30">
        <v>0</v>
      </c>
      <c r="T286" s="30">
        <v>0</v>
      </c>
      <c r="U286" s="30">
        <v>0</v>
      </c>
      <c r="V286" s="30">
        <v>0</v>
      </c>
      <c r="W286" s="30">
        <v>0</v>
      </c>
      <c r="X286" s="30">
        <v>0</v>
      </c>
      <c r="Y286" s="30">
        <v>0</v>
      </c>
      <c r="Z286" s="30">
        <v>0</v>
      </c>
      <c r="AA286" s="30">
        <v>0</v>
      </c>
    </row>
    <row r="287" spans="2:27" hidden="1" outlineLevel="2" x14ac:dyDescent="0.35">
      <c r="B287" s="52" t="str">
        <f t="shared" si="39"/>
        <v>Transmission alternatives costs and MCP opex (TA + MCP)</v>
      </c>
      <c r="C287" s="29">
        <f t="shared" si="34"/>
        <v>43</v>
      </c>
      <c r="D287" s="50" t="s">
        <v>25</v>
      </c>
      <c r="E287" s="29"/>
      <c r="F287" s="29"/>
      <c r="G287" s="29"/>
      <c r="H287" s="29"/>
      <c r="I287" s="29"/>
      <c r="J287" s="29"/>
      <c r="K287" s="29"/>
      <c r="L287" s="30">
        <v>0</v>
      </c>
      <c r="M287" s="30">
        <v>0</v>
      </c>
      <c r="N287" s="30">
        <v>0</v>
      </c>
      <c r="O287" s="30">
        <v>0</v>
      </c>
      <c r="P287" s="30">
        <v>0</v>
      </c>
      <c r="Q287" s="30">
        <v>0</v>
      </c>
      <c r="R287" s="30">
        <v>0</v>
      </c>
      <c r="S287" s="30">
        <v>0</v>
      </c>
      <c r="T287" s="30">
        <v>0</v>
      </c>
      <c r="U287" s="30">
        <v>0</v>
      </c>
      <c r="V287" s="30">
        <v>0</v>
      </c>
      <c r="W287" s="30">
        <v>0</v>
      </c>
      <c r="X287" s="30">
        <v>0</v>
      </c>
      <c r="Y287" s="30">
        <v>0</v>
      </c>
      <c r="Z287" s="30">
        <v>0</v>
      </c>
      <c r="AA287" s="30">
        <v>0</v>
      </c>
    </row>
    <row r="288" spans="2:27" hidden="1" outlineLevel="2" x14ac:dyDescent="0.35">
      <c r="B288" s="52" t="str">
        <f t="shared" si="40"/>
        <v>HVDC insurance and reserves costs (HVDC)</v>
      </c>
      <c r="C288" s="29">
        <f t="shared" si="34"/>
        <v>43</v>
      </c>
      <c r="D288" s="50" t="s">
        <v>25</v>
      </c>
      <c r="E288" s="29"/>
      <c r="F288" s="29"/>
      <c r="G288" s="29"/>
      <c r="H288" s="29"/>
      <c r="I288" s="29"/>
      <c r="J288" s="29"/>
      <c r="K288" s="29"/>
      <c r="L288" s="30">
        <v>0</v>
      </c>
      <c r="M288" s="30">
        <v>0</v>
      </c>
      <c r="N288" s="30">
        <v>0</v>
      </c>
      <c r="O288" s="30">
        <v>0</v>
      </c>
      <c r="P288" s="30">
        <v>0</v>
      </c>
      <c r="Q288" s="30">
        <v>0</v>
      </c>
      <c r="R288" s="30">
        <v>0</v>
      </c>
      <c r="S288" s="30">
        <v>0</v>
      </c>
      <c r="T288" s="30">
        <v>0</v>
      </c>
      <c r="U288" s="30">
        <v>0</v>
      </c>
      <c r="V288" s="30">
        <v>0</v>
      </c>
      <c r="W288" s="30">
        <v>0</v>
      </c>
      <c r="X288" s="30">
        <v>0</v>
      </c>
      <c r="Y288" s="30">
        <v>0</v>
      </c>
      <c r="Z288" s="30">
        <v>0</v>
      </c>
      <c r="AA288" s="30">
        <v>0</v>
      </c>
    </row>
    <row r="289" spans="2:27" hidden="1" outlineLevel="2" x14ac:dyDescent="0.35">
      <c r="B289" s="53" t="str">
        <f t="shared" si="35"/>
        <v>Opening RAB value (V)</v>
      </c>
      <c r="C289" s="31">
        <f t="shared" si="34"/>
        <v>44</v>
      </c>
      <c r="D289" s="51" t="s">
        <v>25</v>
      </c>
      <c r="E289" s="31"/>
      <c r="F289" s="31"/>
      <c r="G289" s="31"/>
      <c r="H289" s="31"/>
      <c r="I289" s="31"/>
      <c r="J289" s="31"/>
      <c r="K289" s="31"/>
      <c r="L289" s="32">
        <v>0</v>
      </c>
      <c r="M289" s="32">
        <v>0</v>
      </c>
      <c r="N289" s="32">
        <v>0</v>
      </c>
      <c r="O289" s="32">
        <v>0</v>
      </c>
      <c r="P289" s="32">
        <v>0</v>
      </c>
      <c r="Q289" s="32">
        <v>0</v>
      </c>
      <c r="R289" s="32">
        <v>0</v>
      </c>
      <c r="S289" s="32">
        <v>0</v>
      </c>
      <c r="T289" s="32">
        <v>0</v>
      </c>
      <c r="U289" s="32">
        <v>0</v>
      </c>
      <c r="V289" s="32">
        <v>0</v>
      </c>
      <c r="W289" s="32">
        <v>0</v>
      </c>
      <c r="X289" s="32">
        <v>0</v>
      </c>
      <c r="Y289" s="32">
        <v>0</v>
      </c>
      <c r="Z289" s="32">
        <v>0</v>
      </c>
      <c r="AA289" s="32">
        <v>0</v>
      </c>
    </row>
    <row r="290" spans="2:27" hidden="1" outlineLevel="2" x14ac:dyDescent="0.35">
      <c r="B290" s="53" t="str">
        <f t="shared" si="36"/>
        <v>Accounting Depreciation (Da)</v>
      </c>
      <c r="C290" s="31">
        <f t="shared" si="34"/>
        <v>44</v>
      </c>
      <c r="D290" s="51" t="s">
        <v>25</v>
      </c>
      <c r="E290" s="31"/>
      <c r="F290" s="31"/>
      <c r="G290" s="31"/>
      <c r="H290" s="31"/>
      <c r="I290" s="31"/>
      <c r="J290" s="31"/>
      <c r="K290" s="31"/>
      <c r="L290" s="32">
        <v>0</v>
      </c>
      <c r="M290" s="32">
        <v>0</v>
      </c>
      <c r="N290" s="32">
        <v>0</v>
      </c>
      <c r="O290" s="32">
        <v>0</v>
      </c>
      <c r="P290" s="32">
        <v>0</v>
      </c>
      <c r="Q290" s="32">
        <v>0</v>
      </c>
      <c r="R290" s="32">
        <v>0</v>
      </c>
      <c r="S290" s="32">
        <v>0</v>
      </c>
      <c r="T290" s="32">
        <v>0</v>
      </c>
      <c r="U290" s="32">
        <v>0</v>
      </c>
      <c r="V290" s="32">
        <v>0</v>
      </c>
      <c r="W290" s="32">
        <v>0</v>
      </c>
      <c r="X290" s="32">
        <v>0</v>
      </c>
      <c r="Y290" s="32">
        <v>0</v>
      </c>
      <c r="Z290" s="32">
        <v>0</v>
      </c>
      <c r="AA290" s="32">
        <v>0</v>
      </c>
    </row>
    <row r="291" spans="2:27" hidden="1" outlineLevel="2" x14ac:dyDescent="0.35">
      <c r="B291" s="53" t="str">
        <f t="shared" si="37"/>
        <v>Tax Depreciation (TD)</v>
      </c>
      <c r="C291" s="31">
        <f t="shared" si="34"/>
        <v>44</v>
      </c>
      <c r="D291" s="51" t="s">
        <v>25</v>
      </c>
      <c r="E291" s="31"/>
      <c r="F291" s="31"/>
      <c r="G291" s="31"/>
      <c r="H291" s="31"/>
      <c r="I291" s="31"/>
      <c r="J291" s="31"/>
      <c r="K291" s="31"/>
      <c r="L291" s="32">
        <v>0</v>
      </c>
      <c r="M291" s="32">
        <v>0</v>
      </c>
      <c r="N291" s="32">
        <v>0</v>
      </c>
      <c r="O291" s="32">
        <v>0</v>
      </c>
      <c r="P291" s="32">
        <v>0</v>
      </c>
      <c r="Q291" s="32">
        <v>0</v>
      </c>
      <c r="R291" s="32">
        <v>0</v>
      </c>
      <c r="S291" s="32">
        <v>0</v>
      </c>
      <c r="T291" s="32">
        <v>0</v>
      </c>
      <c r="U291" s="32">
        <v>0</v>
      </c>
      <c r="V291" s="32">
        <v>0</v>
      </c>
      <c r="W291" s="32">
        <v>0</v>
      </c>
      <c r="X291" s="32">
        <v>0</v>
      </c>
      <c r="Y291" s="32">
        <v>0</v>
      </c>
      <c r="Z291" s="32">
        <v>0</v>
      </c>
      <c r="AA291" s="32">
        <v>0</v>
      </c>
    </row>
    <row r="292" spans="2:27" hidden="1" outlineLevel="2" x14ac:dyDescent="0.35">
      <c r="B292" s="53" t="str">
        <f t="shared" si="38"/>
        <v>Value of commissioned assets (V)</v>
      </c>
      <c r="C292" s="31">
        <f t="shared" si="34"/>
        <v>44</v>
      </c>
      <c r="D292" s="51" t="s">
        <v>25</v>
      </c>
      <c r="E292" s="31"/>
      <c r="F292" s="31"/>
      <c r="G292" s="31"/>
      <c r="H292" s="31"/>
      <c r="I292" s="31"/>
      <c r="J292" s="31"/>
      <c r="K292" s="31"/>
      <c r="L292" s="32">
        <v>0</v>
      </c>
      <c r="M292" s="32">
        <v>0</v>
      </c>
      <c r="N292" s="32">
        <v>0</v>
      </c>
      <c r="O292" s="32">
        <v>0</v>
      </c>
      <c r="P292" s="32">
        <v>0</v>
      </c>
      <c r="Q292" s="32">
        <v>0</v>
      </c>
      <c r="R292" s="32">
        <v>0</v>
      </c>
      <c r="S292" s="32">
        <v>0</v>
      </c>
      <c r="T292" s="32">
        <v>0</v>
      </c>
      <c r="U292" s="32">
        <v>0</v>
      </c>
      <c r="V292" s="32">
        <v>0</v>
      </c>
      <c r="W292" s="32">
        <v>0</v>
      </c>
      <c r="X292" s="32">
        <v>0</v>
      </c>
      <c r="Y292" s="32">
        <v>0</v>
      </c>
      <c r="Z292" s="32">
        <v>0</v>
      </c>
      <c r="AA292" s="32">
        <v>0</v>
      </c>
    </row>
    <row r="293" spans="2:27" hidden="1" outlineLevel="2" x14ac:dyDescent="0.35">
      <c r="B293" s="53" t="str">
        <f t="shared" si="39"/>
        <v>Transmission alternatives costs and MCP opex (TA + MCP)</v>
      </c>
      <c r="C293" s="31">
        <f t="shared" si="34"/>
        <v>44</v>
      </c>
      <c r="D293" s="51" t="s">
        <v>25</v>
      </c>
      <c r="E293" s="31"/>
      <c r="F293" s="31"/>
      <c r="G293" s="31"/>
      <c r="H293" s="31"/>
      <c r="I293" s="31"/>
      <c r="J293" s="31"/>
      <c r="K293" s="31"/>
      <c r="L293" s="32">
        <v>0</v>
      </c>
      <c r="M293" s="32">
        <v>0</v>
      </c>
      <c r="N293" s="32">
        <v>0</v>
      </c>
      <c r="O293" s="32">
        <v>0</v>
      </c>
      <c r="P293" s="32">
        <v>0</v>
      </c>
      <c r="Q293" s="32">
        <v>0</v>
      </c>
      <c r="R293" s="32">
        <v>0</v>
      </c>
      <c r="S293" s="32">
        <v>0</v>
      </c>
      <c r="T293" s="32">
        <v>0</v>
      </c>
      <c r="U293" s="32">
        <v>0</v>
      </c>
      <c r="V293" s="32">
        <v>0</v>
      </c>
      <c r="W293" s="32">
        <v>0</v>
      </c>
      <c r="X293" s="32">
        <v>0</v>
      </c>
      <c r="Y293" s="32">
        <v>0</v>
      </c>
      <c r="Z293" s="32">
        <v>0</v>
      </c>
      <c r="AA293" s="32">
        <v>0</v>
      </c>
    </row>
    <row r="294" spans="2:27" hidden="1" outlineLevel="2" x14ac:dyDescent="0.35">
      <c r="B294" s="53" t="str">
        <f t="shared" si="40"/>
        <v>HVDC insurance and reserves costs (HVDC)</v>
      </c>
      <c r="C294" s="31">
        <f t="shared" ref="C294:C357" si="41">+C288+1</f>
        <v>44</v>
      </c>
      <c r="D294" s="51" t="s">
        <v>25</v>
      </c>
      <c r="E294" s="31"/>
      <c r="F294" s="31"/>
      <c r="G294" s="31"/>
      <c r="H294" s="31"/>
      <c r="I294" s="31"/>
      <c r="J294" s="31"/>
      <c r="K294" s="31"/>
      <c r="L294" s="32">
        <v>0</v>
      </c>
      <c r="M294" s="32">
        <v>0</v>
      </c>
      <c r="N294" s="32">
        <v>0</v>
      </c>
      <c r="O294" s="32">
        <v>0</v>
      </c>
      <c r="P294" s="32">
        <v>0</v>
      </c>
      <c r="Q294" s="32">
        <v>0</v>
      </c>
      <c r="R294" s="32">
        <v>0</v>
      </c>
      <c r="S294" s="32">
        <v>0</v>
      </c>
      <c r="T294" s="32">
        <v>0</v>
      </c>
      <c r="U294" s="32">
        <v>0</v>
      </c>
      <c r="V294" s="32">
        <v>0</v>
      </c>
      <c r="W294" s="32">
        <v>0</v>
      </c>
      <c r="X294" s="32">
        <v>0</v>
      </c>
      <c r="Y294" s="32">
        <v>0</v>
      </c>
      <c r="Z294" s="32">
        <v>0</v>
      </c>
      <c r="AA294" s="32">
        <v>0</v>
      </c>
    </row>
    <row r="295" spans="2:27" hidden="1" outlineLevel="2" x14ac:dyDescent="0.35">
      <c r="B295" s="52" t="str">
        <f t="shared" si="35"/>
        <v>Opening RAB value (V)</v>
      </c>
      <c r="C295" s="29">
        <f t="shared" si="41"/>
        <v>45</v>
      </c>
      <c r="D295" s="50" t="s">
        <v>25</v>
      </c>
      <c r="E295" s="29"/>
      <c r="F295" s="29"/>
      <c r="G295" s="29"/>
      <c r="H295" s="29"/>
      <c r="I295" s="29"/>
      <c r="J295" s="29"/>
      <c r="K295" s="29"/>
      <c r="L295" s="30">
        <v>0</v>
      </c>
      <c r="M295" s="30">
        <v>0</v>
      </c>
      <c r="N295" s="30">
        <v>0</v>
      </c>
      <c r="O295" s="30">
        <v>0</v>
      </c>
      <c r="P295" s="30">
        <v>0</v>
      </c>
      <c r="Q295" s="30">
        <v>0</v>
      </c>
      <c r="R295" s="30">
        <v>0</v>
      </c>
      <c r="S295" s="30">
        <v>0</v>
      </c>
      <c r="T295" s="30">
        <v>0</v>
      </c>
      <c r="U295" s="30">
        <v>0</v>
      </c>
      <c r="V295" s="30">
        <v>0</v>
      </c>
      <c r="W295" s="30">
        <v>0</v>
      </c>
      <c r="X295" s="30">
        <v>0</v>
      </c>
      <c r="Y295" s="30">
        <v>0</v>
      </c>
      <c r="Z295" s="30">
        <v>0</v>
      </c>
      <c r="AA295" s="30">
        <v>0</v>
      </c>
    </row>
    <row r="296" spans="2:27" hidden="1" outlineLevel="2" x14ac:dyDescent="0.35">
      <c r="B296" s="52" t="str">
        <f t="shared" si="36"/>
        <v>Accounting Depreciation (Da)</v>
      </c>
      <c r="C296" s="29">
        <f t="shared" si="41"/>
        <v>45</v>
      </c>
      <c r="D296" s="50" t="s">
        <v>25</v>
      </c>
      <c r="E296" s="29"/>
      <c r="F296" s="29"/>
      <c r="G296" s="29"/>
      <c r="H296" s="29"/>
      <c r="I296" s="29"/>
      <c r="J296" s="29"/>
      <c r="K296" s="29"/>
      <c r="L296" s="30">
        <v>0</v>
      </c>
      <c r="M296" s="30">
        <v>0</v>
      </c>
      <c r="N296" s="30">
        <v>0</v>
      </c>
      <c r="O296" s="30">
        <v>0</v>
      </c>
      <c r="P296" s="30">
        <v>0</v>
      </c>
      <c r="Q296" s="30">
        <v>0</v>
      </c>
      <c r="R296" s="30">
        <v>0</v>
      </c>
      <c r="S296" s="30">
        <v>0</v>
      </c>
      <c r="T296" s="30">
        <v>0</v>
      </c>
      <c r="U296" s="30">
        <v>0</v>
      </c>
      <c r="V296" s="30">
        <v>0</v>
      </c>
      <c r="W296" s="30">
        <v>0</v>
      </c>
      <c r="X296" s="30">
        <v>0</v>
      </c>
      <c r="Y296" s="30">
        <v>0</v>
      </c>
      <c r="Z296" s="30">
        <v>0</v>
      </c>
      <c r="AA296" s="30">
        <v>0</v>
      </c>
    </row>
    <row r="297" spans="2:27" hidden="1" outlineLevel="2" x14ac:dyDescent="0.35">
      <c r="B297" s="52" t="str">
        <f t="shared" si="37"/>
        <v>Tax Depreciation (TD)</v>
      </c>
      <c r="C297" s="29">
        <f t="shared" si="41"/>
        <v>45</v>
      </c>
      <c r="D297" s="50" t="s">
        <v>25</v>
      </c>
      <c r="E297" s="29"/>
      <c r="F297" s="29"/>
      <c r="G297" s="29"/>
      <c r="H297" s="29"/>
      <c r="I297" s="29"/>
      <c r="J297" s="29"/>
      <c r="K297" s="29"/>
      <c r="L297" s="30">
        <v>0</v>
      </c>
      <c r="M297" s="30">
        <v>0</v>
      </c>
      <c r="N297" s="30">
        <v>0</v>
      </c>
      <c r="O297" s="30">
        <v>0</v>
      </c>
      <c r="P297" s="30">
        <v>0</v>
      </c>
      <c r="Q297" s="30">
        <v>0</v>
      </c>
      <c r="R297" s="30">
        <v>0</v>
      </c>
      <c r="S297" s="30">
        <v>0</v>
      </c>
      <c r="T297" s="30">
        <v>0</v>
      </c>
      <c r="U297" s="30">
        <v>0</v>
      </c>
      <c r="V297" s="30">
        <v>0</v>
      </c>
      <c r="W297" s="30">
        <v>0</v>
      </c>
      <c r="X297" s="30">
        <v>0</v>
      </c>
      <c r="Y297" s="30">
        <v>0</v>
      </c>
      <c r="Z297" s="30">
        <v>0</v>
      </c>
      <c r="AA297" s="30">
        <v>0</v>
      </c>
    </row>
    <row r="298" spans="2:27" hidden="1" outlineLevel="2" x14ac:dyDescent="0.35">
      <c r="B298" s="52" t="str">
        <f t="shared" si="38"/>
        <v>Value of commissioned assets (V)</v>
      </c>
      <c r="C298" s="29">
        <f t="shared" si="41"/>
        <v>45</v>
      </c>
      <c r="D298" s="50" t="s">
        <v>25</v>
      </c>
      <c r="E298" s="29"/>
      <c r="F298" s="29"/>
      <c r="G298" s="29"/>
      <c r="H298" s="29"/>
      <c r="I298" s="29"/>
      <c r="J298" s="29"/>
      <c r="K298" s="29"/>
      <c r="L298" s="30">
        <v>0</v>
      </c>
      <c r="M298" s="30">
        <v>0</v>
      </c>
      <c r="N298" s="30">
        <v>0</v>
      </c>
      <c r="O298" s="30">
        <v>0</v>
      </c>
      <c r="P298" s="30">
        <v>0</v>
      </c>
      <c r="Q298" s="30">
        <v>0</v>
      </c>
      <c r="R298" s="30">
        <v>0</v>
      </c>
      <c r="S298" s="30">
        <v>0</v>
      </c>
      <c r="T298" s="30">
        <v>0</v>
      </c>
      <c r="U298" s="30">
        <v>0</v>
      </c>
      <c r="V298" s="30">
        <v>0</v>
      </c>
      <c r="W298" s="30">
        <v>0</v>
      </c>
      <c r="X298" s="30">
        <v>0</v>
      </c>
      <c r="Y298" s="30">
        <v>0</v>
      </c>
      <c r="Z298" s="30">
        <v>0</v>
      </c>
      <c r="AA298" s="30">
        <v>0</v>
      </c>
    </row>
    <row r="299" spans="2:27" hidden="1" outlineLevel="2" x14ac:dyDescent="0.35">
      <c r="B299" s="52" t="str">
        <f t="shared" si="39"/>
        <v>Transmission alternatives costs and MCP opex (TA + MCP)</v>
      </c>
      <c r="C299" s="29">
        <f t="shared" si="41"/>
        <v>45</v>
      </c>
      <c r="D299" s="50" t="s">
        <v>25</v>
      </c>
      <c r="E299" s="29"/>
      <c r="F299" s="29"/>
      <c r="G299" s="29"/>
      <c r="H299" s="29"/>
      <c r="I299" s="29"/>
      <c r="J299" s="29"/>
      <c r="K299" s="29"/>
      <c r="L299" s="30">
        <v>0</v>
      </c>
      <c r="M299" s="30">
        <v>0</v>
      </c>
      <c r="N299" s="30">
        <v>0</v>
      </c>
      <c r="O299" s="30">
        <v>0</v>
      </c>
      <c r="P299" s="30">
        <v>0</v>
      </c>
      <c r="Q299" s="30">
        <v>0</v>
      </c>
      <c r="R299" s="30">
        <v>0</v>
      </c>
      <c r="S299" s="30">
        <v>0</v>
      </c>
      <c r="T299" s="30">
        <v>0</v>
      </c>
      <c r="U299" s="30">
        <v>0</v>
      </c>
      <c r="V299" s="30">
        <v>0</v>
      </c>
      <c r="W299" s="30">
        <v>0</v>
      </c>
      <c r="X299" s="30">
        <v>0</v>
      </c>
      <c r="Y299" s="30">
        <v>0</v>
      </c>
      <c r="Z299" s="30">
        <v>0</v>
      </c>
      <c r="AA299" s="30">
        <v>0</v>
      </c>
    </row>
    <row r="300" spans="2:27" hidden="1" outlineLevel="2" x14ac:dyDescent="0.35">
      <c r="B300" s="52" t="str">
        <f t="shared" si="40"/>
        <v>HVDC insurance and reserves costs (HVDC)</v>
      </c>
      <c r="C300" s="29">
        <f t="shared" si="41"/>
        <v>45</v>
      </c>
      <c r="D300" s="50" t="s">
        <v>25</v>
      </c>
      <c r="E300" s="29"/>
      <c r="F300" s="29"/>
      <c r="G300" s="29"/>
      <c r="H300" s="29"/>
      <c r="I300" s="29"/>
      <c r="J300" s="29"/>
      <c r="K300" s="29"/>
      <c r="L300" s="30">
        <v>0</v>
      </c>
      <c r="M300" s="30">
        <v>0</v>
      </c>
      <c r="N300" s="30">
        <v>0</v>
      </c>
      <c r="O300" s="30">
        <v>0</v>
      </c>
      <c r="P300" s="30">
        <v>0</v>
      </c>
      <c r="Q300" s="30">
        <v>0</v>
      </c>
      <c r="R300" s="30">
        <v>0</v>
      </c>
      <c r="S300" s="30">
        <v>0</v>
      </c>
      <c r="T300" s="30">
        <v>0</v>
      </c>
      <c r="U300" s="30">
        <v>0</v>
      </c>
      <c r="V300" s="30">
        <v>0</v>
      </c>
      <c r="W300" s="30">
        <v>0</v>
      </c>
      <c r="X300" s="30">
        <v>0</v>
      </c>
      <c r="Y300" s="30">
        <v>0</v>
      </c>
      <c r="Z300" s="30">
        <v>0</v>
      </c>
      <c r="AA300" s="30">
        <v>0</v>
      </c>
    </row>
    <row r="301" spans="2:27" hidden="1" outlineLevel="2" x14ac:dyDescent="0.35">
      <c r="B301" s="53" t="str">
        <f t="shared" si="35"/>
        <v>Opening RAB value (V)</v>
      </c>
      <c r="C301" s="31">
        <f t="shared" si="41"/>
        <v>46</v>
      </c>
      <c r="D301" s="51" t="s">
        <v>25</v>
      </c>
      <c r="E301" s="31"/>
      <c r="F301" s="31"/>
      <c r="G301" s="31"/>
      <c r="H301" s="31"/>
      <c r="I301" s="31"/>
      <c r="J301" s="31"/>
      <c r="K301" s="31"/>
      <c r="L301" s="32">
        <v>0</v>
      </c>
      <c r="M301" s="32">
        <v>0</v>
      </c>
      <c r="N301" s="32">
        <v>0</v>
      </c>
      <c r="O301" s="32">
        <v>0</v>
      </c>
      <c r="P301" s="32">
        <v>0</v>
      </c>
      <c r="Q301" s="32">
        <v>0</v>
      </c>
      <c r="R301" s="32">
        <v>0</v>
      </c>
      <c r="S301" s="32">
        <v>0</v>
      </c>
      <c r="T301" s="32">
        <v>0</v>
      </c>
      <c r="U301" s="32">
        <v>0</v>
      </c>
      <c r="V301" s="32">
        <v>0</v>
      </c>
      <c r="W301" s="32">
        <v>0</v>
      </c>
      <c r="X301" s="32">
        <v>0</v>
      </c>
      <c r="Y301" s="32">
        <v>0</v>
      </c>
      <c r="Z301" s="32">
        <v>0</v>
      </c>
      <c r="AA301" s="32">
        <v>0</v>
      </c>
    </row>
    <row r="302" spans="2:27" hidden="1" outlineLevel="2" x14ac:dyDescent="0.35">
      <c r="B302" s="53" t="str">
        <f t="shared" si="36"/>
        <v>Accounting Depreciation (Da)</v>
      </c>
      <c r="C302" s="31">
        <f t="shared" si="41"/>
        <v>46</v>
      </c>
      <c r="D302" s="51" t="s">
        <v>25</v>
      </c>
      <c r="E302" s="31"/>
      <c r="F302" s="31"/>
      <c r="G302" s="31"/>
      <c r="H302" s="31"/>
      <c r="I302" s="31"/>
      <c r="J302" s="31"/>
      <c r="K302" s="31"/>
      <c r="L302" s="32">
        <v>0</v>
      </c>
      <c r="M302" s="32">
        <v>0</v>
      </c>
      <c r="N302" s="32">
        <v>0</v>
      </c>
      <c r="O302" s="32">
        <v>0</v>
      </c>
      <c r="P302" s="32">
        <v>0</v>
      </c>
      <c r="Q302" s="32">
        <v>0</v>
      </c>
      <c r="R302" s="32">
        <v>0</v>
      </c>
      <c r="S302" s="32">
        <v>0</v>
      </c>
      <c r="T302" s="32">
        <v>0</v>
      </c>
      <c r="U302" s="32">
        <v>0</v>
      </c>
      <c r="V302" s="32">
        <v>0</v>
      </c>
      <c r="W302" s="32">
        <v>0</v>
      </c>
      <c r="X302" s="32">
        <v>0</v>
      </c>
      <c r="Y302" s="32">
        <v>0</v>
      </c>
      <c r="Z302" s="32">
        <v>0</v>
      </c>
      <c r="AA302" s="32">
        <v>0</v>
      </c>
    </row>
    <row r="303" spans="2:27" hidden="1" outlineLevel="2" x14ac:dyDescent="0.35">
      <c r="B303" s="53" t="str">
        <f t="shared" si="37"/>
        <v>Tax Depreciation (TD)</v>
      </c>
      <c r="C303" s="31">
        <f t="shared" si="41"/>
        <v>46</v>
      </c>
      <c r="D303" s="51" t="s">
        <v>25</v>
      </c>
      <c r="E303" s="31"/>
      <c r="F303" s="31"/>
      <c r="G303" s="31"/>
      <c r="H303" s="31"/>
      <c r="I303" s="31"/>
      <c r="J303" s="31"/>
      <c r="K303" s="31"/>
      <c r="L303" s="32">
        <v>0</v>
      </c>
      <c r="M303" s="32">
        <v>0</v>
      </c>
      <c r="N303" s="32">
        <v>0</v>
      </c>
      <c r="O303" s="32">
        <v>0</v>
      </c>
      <c r="P303" s="32">
        <v>0</v>
      </c>
      <c r="Q303" s="32">
        <v>0</v>
      </c>
      <c r="R303" s="32">
        <v>0</v>
      </c>
      <c r="S303" s="32">
        <v>0</v>
      </c>
      <c r="T303" s="32">
        <v>0</v>
      </c>
      <c r="U303" s="32">
        <v>0</v>
      </c>
      <c r="V303" s="32">
        <v>0</v>
      </c>
      <c r="W303" s="32">
        <v>0</v>
      </c>
      <c r="X303" s="32">
        <v>0</v>
      </c>
      <c r="Y303" s="32">
        <v>0</v>
      </c>
      <c r="Z303" s="32">
        <v>0</v>
      </c>
      <c r="AA303" s="32">
        <v>0</v>
      </c>
    </row>
    <row r="304" spans="2:27" hidden="1" outlineLevel="2" x14ac:dyDescent="0.35">
      <c r="B304" s="53" t="str">
        <f t="shared" si="38"/>
        <v>Value of commissioned assets (V)</v>
      </c>
      <c r="C304" s="31">
        <f t="shared" si="41"/>
        <v>46</v>
      </c>
      <c r="D304" s="51" t="s">
        <v>25</v>
      </c>
      <c r="E304" s="31"/>
      <c r="F304" s="31"/>
      <c r="G304" s="31"/>
      <c r="H304" s="31"/>
      <c r="I304" s="31"/>
      <c r="J304" s="31"/>
      <c r="K304" s="31"/>
      <c r="L304" s="32">
        <v>0</v>
      </c>
      <c r="M304" s="32">
        <v>0</v>
      </c>
      <c r="N304" s="32">
        <v>0</v>
      </c>
      <c r="O304" s="32">
        <v>0</v>
      </c>
      <c r="P304" s="32">
        <v>0</v>
      </c>
      <c r="Q304" s="32">
        <v>0</v>
      </c>
      <c r="R304" s="32">
        <v>0</v>
      </c>
      <c r="S304" s="32">
        <v>0</v>
      </c>
      <c r="T304" s="32">
        <v>0</v>
      </c>
      <c r="U304" s="32">
        <v>0</v>
      </c>
      <c r="V304" s="32">
        <v>0</v>
      </c>
      <c r="W304" s="32">
        <v>0</v>
      </c>
      <c r="X304" s="32">
        <v>0</v>
      </c>
      <c r="Y304" s="32">
        <v>0</v>
      </c>
      <c r="Z304" s="32">
        <v>0</v>
      </c>
      <c r="AA304" s="32">
        <v>0</v>
      </c>
    </row>
    <row r="305" spans="2:27" hidden="1" outlineLevel="2" x14ac:dyDescent="0.35">
      <c r="B305" s="53" t="str">
        <f t="shared" si="39"/>
        <v>Transmission alternatives costs and MCP opex (TA + MCP)</v>
      </c>
      <c r="C305" s="31">
        <f t="shared" si="41"/>
        <v>46</v>
      </c>
      <c r="D305" s="51" t="s">
        <v>25</v>
      </c>
      <c r="E305" s="31"/>
      <c r="F305" s="31"/>
      <c r="G305" s="31"/>
      <c r="H305" s="31"/>
      <c r="I305" s="31"/>
      <c r="J305" s="31"/>
      <c r="K305" s="31"/>
      <c r="L305" s="32">
        <v>0</v>
      </c>
      <c r="M305" s="32">
        <v>0</v>
      </c>
      <c r="N305" s="32">
        <v>0</v>
      </c>
      <c r="O305" s="32">
        <v>0</v>
      </c>
      <c r="P305" s="32">
        <v>0</v>
      </c>
      <c r="Q305" s="32">
        <v>0</v>
      </c>
      <c r="R305" s="32">
        <v>0</v>
      </c>
      <c r="S305" s="32">
        <v>0</v>
      </c>
      <c r="T305" s="32">
        <v>0</v>
      </c>
      <c r="U305" s="32">
        <v>0</v>
      </c>
      <c r="V305" s="32">
        <v>0</v>
      </c>
      <c r="W305" s="32">
        <v>0</v>
      </c>
      <c r="X305" s="32">
        <v>0</v>
      </c>
      <c r="Y305" s="32">
        <v>0</v>
      </c>
      <c r="Z305" s="32">
        <v>0</v>
      </c>
      <c r="AA305" s="32">
        <v>0</v>
      </c>
    </row>
    <row r="306" spans="2:27" hidden="1" outlineLevel="2" x14ac:dyDescent="0.35">
      <c r="B306" s="53" t="str">
        <f t="shared" si="40"/>
        <v>HVDC insurance and reserves costs (HVDC)</v>
      </c>
      <c r="C306" s="31">
        <f t="shared" si="41"/>
        <v>46</v>
      </c>
      <c r="D306" s="51" t="s">
        <v>25</v>
      </c>
      <c r="E306" s="31"/>
      <c r="F306" s="31"/>
      <c r="G306" s="31"/>
      <c r="H306" s="31"/>
      <c r="I306" s="31"/>
      <c r="J306" s="31"/>
      <c r="K306" s="31"/>
      <c r="L306" s="32">
        <v>0</v>
      </c>
      <c r="M306" s="32">
        <v>0</v>
      </c>
      <c r="N306" s="32">
        <v>0</v>
      </c>
      <c r="O306" s="32">
        <v>0</v>
      </c>
      <c r="P306" s="32">
        <v>0</v>
      </c>
      <c r="Q306" s="32">
        <v>0</v>
      </c>
      <c r="R306" s="32">
        <v>0</v>
      </c>
      <c r="S306" s="32">
        <v>0</v>
      </c>
      <c r="T306" s="32">
        <v>0</v>
      </c>
      <c r="U306" s="32">
        <v>0</v>
      </c>
      <c r="V306" s="32">
        <v>0</v>
      </c>
      <c r="W306" s="32">
        <v>0</v>
      </c>
      <c r="X306" s="32">
        <v>0</v>
      </c>
      <c r="Y306" s="32">
        <v>0</v>
      </c>
      <c r="Z306" s="32">
        <v>0</v>
      </c>
      <c r="AA306" s="32">
        <v>0</v>
      </c>
    </row>
    <row r="307" spans="2:27" hidden="1" outlineLevel="2" x14ac:dyDescent="0.35">
      <c r="B307" s="52" t="str">
        <f t="shared" ref="B307:B367" si="42">+$B$24</f>
        <v>Opening RAB value (V)</v>
      </c>
      <c r="C307" s="29">
        <f t="shared" si="41"/>
        <v>47</v>
      </c>
      <c r="D307" s="50" t="s">
        <v>25</v>
      </c>
      <c r="E307" s="29"/>
      <c r="F307" s="29"/>
      <c r="G307" s="29"/>
      <c r="H307" s="29"/>
      <c r="I307" s="29"/>
      <c r="J307" s="29"/>
      <c r="K307" s="29"/>
      <c r="L307" s="30">
        <v>0</v>
      </c>
      <c r="M307" s="30">
        <v>0</v>
      </c>
      <c r="N307" s="30">
        <v>0</v>
      </c>
      <c r="O307" s="30">
        <v>0</v>
      </c>
      <c r="P307" s="30">
        <v>0</v>
      </c>
      <c r="Q307" s="30">
        <v>0</v>
      </c>
      <c r="R307" s="30">
        <v>0</v>
      </c>
      <c r="S307" s="30">
        <v>0</v>
      </c>
      <c r="T307" s="30">
        <v>0</v>
      </c>
      <c r="U307" s="30">
        <v>0</v>
      </c>
      <c r="V307" s="30">
        <v>0</v>
      </c>
      <c r="W307" s="30">
        <v>0</v>
      </c>
      <c r="X307" s="30">
        <v>0</v>
      </c>
      <c r="Y307" s="30">
        <v>0</v>
      </c>
      <c r="Z307" s="30">
        <v>0</v>
      </c>
      <c r="AA307" s="30">
        <v>0</v>
      </c>
    </row>
    <row r="308" spans="2:27" hidden="1" outlineLevel="2" x14ac:dyDescent="0.35">
      <c r="B308" s="52" t="str">
        <f t="shared" ref="B308:B368" si="43">+$B$25</f>
        <v>Accounting Depreciation (Da)</v>
      </c>
      <c r="C308" s="29">
        <f t="shared" si="41"/>
        <v>47</v>
      </c>
      <c r="D308" s="50" t="s">
        <v>25</v>
      </c>
      <c r="E308" s="29"/>
      <c r="F308" s="29"/>
      <c r="G308" s="29"/>
      <c r="H308" s="29"/>
      <c r="I308" s="29"/>
      <c r="J308" s="29"/>
      <c r="K308" s="29"/>
      <c r="L308" s="30">
        <v>0</v>
      </c>
      <c r="M308" s="30">
        <v>0</v>
      </c>
      <c r="N308" s="30">
        <v>0</v>
      </c>
      <c r="O308" s="30">
        <v>0</v>
      </c>
      <c r="P308" s="30">
        <v>0</v>
      </c>
      <c r="Q308" s="30">
        <v>0</v>
      </c>
      <c r="R308" s="30">
        <v>0</v>
      </c>
      <c r="S308" s="30">
        <v>0</v>
      </c>
      <c r="T308" s="30">
        <v>0</v>
      </c>
      <c r="U308" s="30">
        <v>0</v>
      </c>
      <c r="V308" s="30">
        <v>0</v>
      </c>
      <c r="W308" s="30">
        <v>0</v>
      </c>
      <c r="X308" s="30">
        <v>0</v>
      </c>
      <c r="Y308" s="30">
        <v>0</v>
      </c>
      <c r="Z308" s="30">
        <v>0</v>
      </c>
      <c r="AA308" s="30">
        <v>0</v>
      </c>
    </row>
    <row r="309" spans="2:27" hidden="1" outlineLevel="2" x14ac:dyDescent="0.35">
      <c r="B309" s="52" t="str">
        <f t="shared" si="37"/>
        <v>Tax Depreciation (TD)</v>
      </c>
      <c r="C309" s="29">
        <f t="shared" si="41"/>
        <v>47</v>
      </c>
      <c r="D309" s="50" t="s">
        <v>25</v>
      </c>
      <c r="E309" s="29"/>
      <c r="F309" s="29"/>
      <c r="G309" s="29"/>
      <c r="H309" s="29"/>
      <c r="I309" s="29"/>
      <c r="J309" s="29"/>
      <c r="K309" s="29"/>
      <c r="L309" s="30">
        <v>0</v>
      </c>
      <c r="M309" s="30">
        <v>0</v>
      </c>
      <c r="N309" s="30">
        <v>0</v>
      </c>
      <c r="O309" s="30">
        <v>0</v>
      </c>
      <c r="P309" s="30">
        <v>0</v>
      </c>
      <c r="Q309" s="30">
        <v>0</v>
      </c>
      <c r="R309" s="30">
        <v>0</v>
      </c>
      <c r="S309" s="30">
        <v>0</v>
      </c>
      <c r="T309" s="30">
        <v>0</v>
      </c>
      <c r="U309" s="30">
        <v>0</v>
      </c>
      <c r="V309" s="30">
        <v>0</v>
      </c>
      <c r="W309" s="30">
        <v>0</v>
      </c>
      <c r="X309" s="30">
        <v>0</v>
      </c>
      <c r="Y309" s="30">
        <v>0</v>
      </c>
      <c r="Z309" s="30">
        <v>0</v>
      </c>
      <c r="AA309" s="30">
        <v>0</v>
      </c>
    </row>
    <row r="310" spans="2:27" hidden="1" outlineLevel="2" x14ac:dyDescent="0.35">
      <c r="B310" s="52" t="str">
        <f t="shared" si="38"/>
        <v>Value of commissioned assets (V)</v>
      </c>
      <c r="C310" s="29">
        <f t="shared" si="41"/>
        <v>47</v>
      </c>
      <c r="D310" s="50" t="s">
        <v>25</v>
      </c>
      <c r="E310" s="29"/>
      <c r="F310" s="29"/>
      <c r="G310" s="29"/>
      <c r="H310" s="29"/>
      <c r="I310" s="29"/>
      <c r="J310" s="29"/>
      <c r="K310" s="29"/>
      <c r="L310" s="30">
        <v>0</v>
      </c>
      <c r="M310" s="30">
        <v>0</v>
      </c>
      <c r="N310" s="30">
        <v>0</v>
      </c>
      <c r="O310" s="30">
        <v>0</v>
      </c>
      <c r="P310" s="30">
        <v>0</v>
      </c>
      <c r="Q310" s="30">
        <v>0</v>
      </c>
      <c r="R310" s="30">
        <v>0</v>
      </c>
      <c r="S310" s="30">
        <v>0</v>
      </c>
      <c r="T310" s="30">
        <v>0</v>
      </c>
      <c r="U310" s="30">
        <v>0</v>
      </c>
      <c r="V310" s="30">
        <v>0</v>
      </c>
      <c r="W310" s="30">
        <v>0</v>
      </c>
      <c r="X310" s="30">
        <v>0</v>
      </c>
      <c r="Y310" s="30">
        <v>0</v>
      </c>
      <c r="Z310" s="30">
        <v>0</v>
      </c>
      <c r="AA310" s="30">
        <v>0</v>
      </c>
    </row>
    <row r="311" spans="2:27" hidden="1" outlineLevel="2" x14ac:dyDescent="0.35">
      <c r="B311" s="52" t="str">
        <f t="shared" si="39"/>
        <v>Transmission alternatives costs and MCP opex (TA + MCP)</v>
      </c>
      <c r="C311" s="29">
        <f t="shared" si="41"/>
        <v>47</v>
      </c>
      <c r="D311" s="50" t="s">
        <v>25</v>
      </c>
      <c r="E311" s="29"/>
      <c r="F311" s="29"/>
      <c r="G311" s="29"/>
      <c r="H311" s="29"/>
      <c r="I311" s="29"/>
      <c r="J311" s="29"/>
      <c r="K311" s="29"/>
      <c r="L311" s="30">
        <v>0</v>
      </c>
      <c r="M311" s="30">
        <v>0</v>
      </c>
      <c r="N311" s="30">
        <v>0</v>
      </c>
      <c r="O311" s="30">
        <v>0</v>
      </c>
      <c r="P311" s="30">
        <v>0</v>
      </c>
      <c r="Q311" s="30">
        <v>0</v>
      </c>
      <c r="R311" s="30">
        <v>0</v>
      </c>
      <c r="S311" s="30">
        <v>0</v>
      </c>
      <c r="T311" s="30">
        <v>0</v>
      </c>
      <c r="U311" s="30">
        <v>0</v>
      </c>
      <c r="V311" s="30">
        <v>0</v>
      </c>
      <c r="W311" s="30">
        <v>0</v>
      </c>
      <c r="X311" s="30">
        <v>0</v>
      </c>
      <c r="Y311" s="30">
        <v>0</v>
      </c>
      <c r="Z311" s="30">
        <v>0</v>
      </c>
      <c r="AA311" s="30">
        <v>0</v>
      </c>
    </row>
    <row r="312" spans="2:27" hidden="1" outlineLevel="2" x14ac:dyDescent="0.35">
      <c r="B312" s="52" t="str">
        <f t="shared" si="40"/>
        <v>HVDC insurance and reserves costs (HVDC)</v>
      </c>
      <c r="C312" s="29">
        <f t="shared" si="41"/>
        <v>47</v>
      </c>
      <c r="D312" s="50" t="s">
        <v>25</v>
      </c>
      <c r="E312" s="29"/>
      <c r="F312" s="29"/>
      <c r="G312" s="29"/>
      <c r="H312" s="29"/>
      <c r="I312" s="29"/>
      <c r="J312" s="29"/>
      <c r="K312" s="29"/>
      <c r="L312" s="30">
        <v>0</v>
      </c>
      <c r="M312" s="30">
        <v>0</v>
      </c>
      <c r="N312" s="30">
        <v>0</v>
      </c>
      <c r="O312" s="30">
        <v>0</v>
      </c>
      <c r="P312" s="30">
        <v>0</v>
      </c>
      <c r="Q312" s="30">
        <v>0</v>
      </c>
      <c r="R312" s="30">
        <v>0</v>
      </c>
      <c r="S312" s="30">
        <v>0</v>
      </c>
      <c r="T312" s="30">
        <v>0</v>
      </c>
      <c r="U312" s="30">
        <v>0</v>
      </c>
      <c r="V312" s="30">
        <v>0</v>
      </c>
      <c r="W312" s="30">
        <v>0</v>
      </c>
      <c r="X312" s="30">
        <v>0</v>
      </c>
      <c r="Y312" s="30">
        <v>0</v>
      </c>
      <c r="Z312" s="30">
        <v>0</v>
      </c>
      <c r="AA312" s="30">
        <v>0</v>
      </c>
    </row>
    <row r="313" spans="2:27" hidden="1" outlineLevel="2" x14ac:dyDescent="0.35">
      <c r="B313" s="53" t="str">
        <f t="shared" si="42"/>
        <v>Opening RAB value (V)</v>
      </c>
      <c r="C313" s="31">
        <f t="shared" si="41"/>
        <v>48</v>
      </c>
      <c r="D313" s="51" t="s">
        <v>25</v>
      </c>
      <c r="E313" s="31"/>
      <c r="F313" s="31"/>
      <c r="G313" s="31"/>
      <c r="H313" s="31"/>
      <c r="I313" s="31"/>
      <c r="J313" s="31"/>
      <c r="K313" s="31"/>
      <c r="L313" s="32">
        <v>0</v>
      </c>
      <c r="M313" s="32">
        <v>0</v>
      </c>
      <c r="N313" s="32">
        <v>0</v>
      </c>
      <c r="O313" s="32">
        <v>0</v>
      </c>
      <c r="P313" s="32">
        <v>0</v>
      </c>
      <c r="Q313" s="32">
        <v>0</v>
      </c>
      <c r="R313" s="32">
        <v>0</v>
      </c>
      <c r="S313" s="32">
        <v>0</v>
      </c>
      <c r="T313" s="32">
        <v>0</v>
      </c>
      <c r="U313" s="32">
        <v>0</v>
      </c>
      <c r="V313" s="32">
        <v>0</v>
      </c>
      <c r="W313" s="32">
        <v>0</v>
      </c>
      <c r="X313" s="32">
        <v>0</v>
      </c>
      <c r="Y313" s="32">
        <v>0</v>
      </c>
      <c r="Z313" s="32">
        <v>0</v>
      </c>
      <c r="AA313" s="32">
        <v>0</v>
      </c>
    </row>
    <row r="314" spans="2:27" hidden="1" outlineLevel="2" x14ac:dyDescent="0.35">
      <c r="B314" s="53" t="str">
        <f t="shared" si="43"/>
        <v>Accounting Depreciation (Da)</v>
      </c>
      <c r="C314" s="31">
        <f t="shared" si="41"/>
        <v>48</v>
      </c>
      <c r="D314" s="51" t="s">
        <v>25</v>
      </c>
      <c r="E314" s="31"/>
      <c r="F314" s="31"/>
      <c r="G314" s="31"/>
      <c r="H314" s="31"/>
      <c r="I314" s="31"/>
      <c r="J314" s="31"/>
      <c r="K314" s="31"/>
      <c r="L314" s="32">
        <v>0</v>
      </c>
      <c r="M314" s="32">
        <v>0</v>
      </c>
      <c r="N314" s="32">
        <v>0</v>
      </c>
      <c r="O314" s="32">
        <v>0</v>
      </c>
      <c r="P314" s="32">
        <v>0</v>
      </c>
      <c r="Q314" s="32">
        <v>0</v>
      </c>
      <c r="R314" s="32">
        <v>0</v>
      </c>
      <c r="S314" s="32">
        <v>0</v>
      </c>
      <c r="T314" s="32">
        <v>0</v>
      </c>
      <c r="U314" s="32">
        <v>0</v>
      </c>
      <c r="V314" s="32">
        <v>0</v>
      </c>
      <c r="W314" s="32">
        <v>0</v>
      </c>
      <c r="X314" s="32">
        <v>0</v>
      </c>
      <c r="Y314" s="32">
        <v>0</v>
      </c>
      <c r="Z314" s="32">
        <v>0</v>
      </c>
      <c r="AA314" s="32">
        <v>0</v>
      </c>
    </row>
    <row r="315" spans="2:27" hidden="1" outlineLevel="2" x14ac:dyDescent="0.35">
      <c r="B315" s="53" t="str">
        <f t="shared" ref="B315:B375" si="44">+$B$26</f>
        <v>Tax Depreciation (TD)</v>
      </c>
      <c r="C315" s="31">
        <f t="shared" si="41"/>
        <v>48</v>
      </c>
      <c r="D315" s="51" t="s">
        <v>25</v>
      </c>
      <c r="E315" s="31"/>
      <c r="F315" s="31"/>
      <c r="G315" s="31"/>
      <c r="H315" s="31"/>
      <c r="I315" s="31"/>
      <c r="J315" s="31"/>
      <c r="K315" s="31"/>
      <c r="L315" s="32">
        <v>0</v>
      </c>
      <c r="M315" s="32">
        <v>0</v>
      </c>
      <c r="N315" s="32">
        <v>0</v>
      </c>
      <c r="O315" s="32">
        <v>0</v>
      </c>
      <c r="P315" s="32">
        <v>0</v>
      </c>
      <c r="Q315" s="32">
        <v>0</v>
      </c>
      <c r="R315" s="32">
        <v>0</v>
      </c>
      <c r="S315" s="32">
        <v>0</v>
      </c>
      <c r="T315" s="32">
        <v>0</v>
      </c>
      <c r="U315" s="32">
        <v>0</v>
      </c>
      <c r="V315" s="32">
        <v>0</v>
      </c>
      <c r="W315" s="32">
        <v>0</v>
      </c>
      <c r="X315" s="32">
        <v>0</v>
      </c>
      <c r="Y315" s="32">
        <v>0</v>
      </c>
      <c r="Z315" s="32">
        <v>0</v>
      </c>
      <c r="AA315" s="32">
        <v>0</v>
      </c>
    </row>
    <row r="316" spans="2:27" hidden="1" outlineLevel="2" x14ac:dyDescent="0.35">
      <c r="B316" s="53" t="str">
        <f t="shared" ref="B316:B376" si="45">+$B$27</f>
        <v>Value of commissioned assets (V)</v>
      </c>
      <c r="C316" s="31">
        <f t="shared" si="41"/>
        <v>48</v>
      </c>
      <c r="D316" s="51" t="s">
        <v>25</v>
      </c>
      <c r="E316" s="31"/>
      <c r="F316" s="31"/>
      <c r="G316" s="31"/>
      <c r="H316" s="31"/>
      <c r="I316" s="31"/>
      <c r="J316" s="31"/>
      <c r="K316" s="31"/>
      <c r="L316" s="32">
        <v>0</v>
      </c>
      <c r="M316" s="32">
        <v>0</v>
      </c>
      <c r="N316" s="32">
        <v>0</v>
      </c>
      <c r="O316" s="32">
        <v>0</v>
      </c>
      <c r="P316" s="32">
        <v>0</v>
      </c>
      <c r="Q316" s="32">
        <v>0</v>
      </c>
      <c r="R316" s="32">
        <v>0</v>
      </c>
      <c r="S316" s="32">
        <v>0</v>
      </c>
      <c r="T316" s="32">
        <v>0</v>
      </c>
      <c r="U316" s="32">
        <v>0</v>
      </c>
      <c r="V316" s="32">
        <v>0</v>
      </c>
      <c r="W316" s="32">
        <v>0</v>
      </c>
      <c r="X316" s="32">
        <v>0</v>
      </c>
      <c r="Y316" s="32">
        <v>0</v>
      </c>
      <c r="Z316" s="32">
        <v>0</v>
      </c>
      <c r="AA316" s="32">
        <v>0</v>
      </c>
    </row>
    <row r="317" spans="2:27" hidden="1" outlineLevel="2" x14ac:dyDescent="0.35">
      <c r="B317" s="53" t="str">
        <f t="shared" ref="B317:B377" si="46">+$B$28</f>
        <v>Transmission alternatives costs and MCP opex (TA + MCP)</v>
      </c>
      <c r="C317" s="31">
        <f t="shared" si="41"/>
        <v>48</v>
      </c>
      <c r="D317" s="51" t="s">
        <v>25</v>
      </c>
      <c r="E317" s="31"/>
      <c r="F317" s="31"/>
      <c r="G317" s="31"/>
      <c r="H317" s="31"/>
      <c r="I317" s="31"/>
      <c r="J317" s="31"/>
      <c r="K317" s="31"/>
      <c r="L317" s="32">
        <v>0</v>
      </c>
      <c r="M317" s="32">
        <v>0</v>
      </c>
      <c r="N317" s="32">
        <v>0</v>
      </c>
      <c r="O317" s="32">
        <v>0</v>
      </c>
      <c r="P317" s="32">
        <v>0</v>
      </c>
      <c r="Q317" s="32">
        <v>0</v>
      </c>
      <c r="R317" s="32">
        <v>0</v>
      </c>
      <c r="S317" s="32">
        <v>0</v>
      </c>
      <c r="T317" s="32">
        <v>0</v>
      </c>
      <c r="U317" s="32">
        <v>0</v>
      </c>
      <c r="V317" s="32">
        <v>0</v>
      </c>
      <c r="W317" s="32">
        <v>0</v>
      </c>
      <c r="X317" s="32">
        <v>0</v>
      </c>
      <c r="Y317" s="32">
        <v>0</v>
      </c>
      <c r="Z317" s="32">
        <v>0</v>
      </c>
      <c r="AA317" s="32">
        <v>0</v>
      </c>
    </row>
    <row r="318" spans="2:27" hidden="1" outlineLevel="2" x14ac:dyDescent="0.35">
      <c r="B318" s="53" t="str">
        <f t="shared" ref="B318:B378" si="47">+$B$29</f>
        <v>HVDC insurance and reserves costs (HVDC)</v>
      </c>
      <c r="C318" s="31">
        <f t="shared" si="41"/>
        <v>48</v>
      </c>
      <c r="D318" s="51" t="s">
        <v>25</v>
      </c>
      <c r="E318" s="31"/>
      <c r="F318" s="31"/>
      <c r="G318" s="31"/>
      <c r="H318" s="31"/>
      <c r="I318" s="31"/>
      <c r="J318" s="31"/>
      <c r="K318" s="31"/>
      <c r="L318" s="32">
        <v>0</v>
      </c>
      <c r="M318" s="32">
        <v>0</v>
      </c>
      <c r="N318" s="32">
        <v>0</v>
      </c>
      <c r="O318" s="32">
        <v>0</v>
      </c>
      <c r="P318" s="32">
        <v>0</v>
      </c>
      <c r="Q318" s="32">
        <v>0</v>
      </c>
      <c r="R318" s="32">
        <v>0</v>
      </c>
      <c r="S318" s="32">
        <v>0</v>
      </c>
      <c r="T318" s="32">
        <v>0</v>
      </c>
      <c r="U318" s="32">
        <v>0</v>
      </c>
      <c r="V318" s="32">
        <v>0</v>
      </c>
      <c r="W318" s="32">
        <v>0</v>
      </c>
      <c r="X318" s="32">
        <v>0</v>
      </c>
      <c r="Y318" s="32">
        <v>0</v>
      </c>
      <c r="Z318" s="32">
        <v>0</v>
      </c>
      <c r="AA318" s="32">
        <v>0</v>
      </c>
    </row>
    <row r="319" spans="2:27" hidden="1" outlineLevel="2" x14ac:dyDescent="0.35">
      <c r="B319" s="52" t="str">
        <f t="shared" si="42"/>
        <v>Opening RAB value (V)</v>
      </c>
      <c r="C319" s="29">
        <f t="shared" si="41"/>
        <v>49</v>
      </c>
      <c r="D319" s="50" t="s">
        <v>25</v>
      </c>
      <c r="E319" s="29"/>
      <c r="F319" s="29"/>
      <c r="G319" s="29"/>
      <c r="H319" s="29"/>
      <c r="I319" s="29"/>
      <c r="J319" s="29"/>
      <c r="K319" s="29"/>
      <c r="L319" s="30">
        <v>0</v>
      </c>
      <c r="M319" s="30">
        <v>0</v>
      </c>
      <c r="N319" s="30">
        <v>0</v>
      </c>
      <c r="O319" s="30">
        <v>0</v>
      </c>
      <c r="P319" s="30">
        <v>0</v>
      </c>
      <c r="Q319" s="30">
        <v>0</v>
      </c>
      <c r="R319" s="30">
        <v>0</v>
      </c>
      <c r="S319" s="30">
        <v>0</v>
      </c>
      <c r="T319" s="30">
        <v>0</v>
      </c>
      <c r="U319" s="30">
        <v>0</v>
      </c>
      <c r="V319" s="30">
        <v>0</v>
      </c>
      <c r="W319" s="30">
        <v>0</v>
      </c>
      <c r="X319" s="30">
        <v>0</v>
      </c>
      <c r="Y319" s="30">
        <v>0</v>
      </c>
      <c r="Z319" s="30">
        <v>0</v>
      </c>
      <c r="AA319" s="30">
        <v>0</v>
      </c>
    </row>
    <row r="320" spans="2:27" hidden="1" outlineLevel="2" x14ac:dyDescent="0.35">
      <c r="B320" s="52" t="str">
        <f t="shared" si="43"/>
        <v>Accounting Depreciation (Da)</v>
      </c>
      <c r="C320" s="29">
        <f t="shared" si="41"/>
        <v>49</v>
      </c>
      <c r="D320" s="50" t="s">
        <v>25</v>
      </c>
      <c r="E320" s="29"/>
      <c r="F320" s="29"/>
      <c r="G320" s="29"/>
      <c r="H320" s="29"/>
      <c r="I320" s="29"/>
      <c r="J320" s="29"/>
      <c r="K320" s="29"/>
      <c r="L320" s="30">
        <v>0</v>
      </c>
      <c r="M320" s="30">
        <v>0</v>
      </c>
      <c r="N320" s="30">
        <v>0</v>
      </c>
      <c r="O320" s="30">
        <v>0</v>
      </c>
      <c r="P320" s="30">
        <v>0</v>
      </c>
      <c r="Q320" s="30">
        <v>0</v>
      </c>
      <c r="R320" s="30">
        <v>0</v>
      </c>
      <c r="S320" s="30">
        <v>0</v>
      </c>
      <c r="T320" s="30">
        <v>0</v>
      </c>
      <c r="U320" s="30">
        <v>0</v>
      </c>
      <c r="V320" s="30">
        <v>0</v>
      </c>
      <c r="W320" s="30">
        <v>0</v>
      </c>
      <c r="X320" s="30">
        <v>0</v>
      </c>
      <c r="Y320" s="30">
        <v>0</v>
      </c>
      <c r="Z320" s="30">
        <v>0</v>
      </c>
      <c r="AA320" s="30">
        <v>0</v>
      </c>
    </row>
    <row r="321" spans="2:27" hidden="1" outlineLevel="2" x14ac:dyDescent="0.35">
      <c r="B321" s="52" t="str">
        <f t="shared" si="44"/>
        <v>Tax Depreciation (TD)</v>
      </c>
      <c r="C321" s="29">
        <f t="shared" si="41"/>
        <v>49</v>
      </c>
      <c r="D321" s="50" t="s">
        <v>25</v>
      </c>
      <c r="E321" s="29"/>
      <c r="F321" s="29"/>
      <c r="G321" s="29"/>
      <c r="H321" s="29"/>
      <c r="I321" s="29"/>
      <c r="J321" s="29"/>
      <c r="K321" s="29"/>
      <c r="L321" s="30">
        <v>0</v>
      </c>
      <c r="M321" s="30">
        <v>0</v>
      </c>
      <c r="N321" s="30">
        <v>0</v>
      </c>
      <c r="O321" s="30">
        <v>0</v>
      </c>
      <c r="P321" s="30">
        <v>0</v>
      </c>
      <c r="Q321" s="30">
        <v>0</v>
      </c>
      <c r="R321" s="30">
        <v>0</v>
      </c>
      <c r="S321" s="30">
        <v>0</v>
      </c>
      <c r="T321" s="30">
        <v>0</v>
      </c>
      <c r="U321" s="30">
        <v>0</v>
      </c>
      <c r="V321" s="30">
        <v>0</v>
      </c>
      <c r="W321" s="30">
        <v>0</v>
      </c>
      <c r="X321" s="30">
        <v>0</v>
      </c>
      <c r="Y321" s="30">
        <v>0</v>
      </c>
      <c r="Z321" s="30">
        <v>0</v>
      </c>
      <c r="AA321" s="30">
        <v>0</v>
      </c>
    </row>
    <row r="322" spans="2:27" hidden="1" outlineLevel="2" x14ac:dyDescent="0.35">
      <c r="B322" s="52" t="str">
        <f t="shared" si="45"/>
        <v>Value of commissioned assets (V)</v>
      </c>
      <c r="C322" s="29">
        <f t="shared" si="41"/>
        <v>49</v>
      </c>
      <c r="D322" s="50" t="s">
        <v>25</v>
      </c>
      <c r="E322" s="29"/>
      <c r="F322" s="29"/>
      <c r="G322" s="29"/>
      <c r="H322" s="29"/>
      <c r="I322" s="29"/>
      <c r="J322" s="29"/>
      <c r="K322" s="29"/>
      <c r="L322" s="30">
        <v>0</v>
      </c>
      <c r="M322" s="30">
        <v>0</v>
      </c>
      <c r="N322" s="30">
        <v>0</v>
      </c>
      <c r="O322" s="30">
        <v>0</v>
      </c>
      <c r="P322" s="30">
        <v>0</v>
      </c>
      <c r="Q322" s="30">
        <v>0</v>
      </c>
      <c r="R322" s="30">
        <v>0</v>
      </c>
      <c r="S322" s="30">
        <v>0</v>
      </c>
      <c r="T322" s="30">
        <v>0</v>
      </c>
      <c r="U322" s="30">
        <v>0</v>
      </c>
      <c r="V322" s="30">
        <v>0</v>
      </c>
      <c r="W322" s="30">
        <v>0</v>
      </c>
      <c r="X322" s="30">
        <v>0</v>
      </c>
      <c r="Y322" s="30">
        <v>0</v>
      </c>
      <c r="Z322" s="30">
        <v>0</v>
      </c>
      <c r="AA322" s="30">
        <v>0</v>
      </c>
    </row>
    <row r="323" spans="2:27" hidden="1" outlineLevel="2" x14ac:dyDescent="0.35">
      <c r="B323" s="52" t="str">
        <f t="shared" si="46"/>
        <v>Transmission alternatives costs and MCP opex (TA + MCP)</v>
      </c>
      <c r="C323" s="29">
        <f t="shared" si="41"/>
        <v>49</v>
      </c>
      <c r="D323" s="50" t="s">
        <v>25</v>
      </c>
      <c r="E323" s="29"/>
      <c r="F323" s="29"/>
      <c r="G323" s="29"/>
      <c r="H323" s="29"/>
      <c r="I323" s="29"/>
      <c r="J323" s="29"/>
      <c r="K323" s="29"/>
      <c r="L323" s="30">
        <v>0</v>
      </c>
      <c r="M323" s="30">
        <v>0</v>
      </c>
      <c r="N323" s="30">
        <v>0</v>
      </c>
      <c r="O323" s="30">
        <v>0</v>
      </c>
      <c r="P323" s="30">
        <v>0</v>
      </c>
      <c r="Q323" s="30">
        <v>0</v>
      </c>
      <c r="R323" s="30">
        <v>0</v>
      </c>
      <c r="S323" s="30">
        <v>0</v>
      </c>
      <c r="T323" s="30">
        <v>0</v>
      </c>
      <c r="U323" s="30">
        <v>0</v>
      </c>
      <c r="V323" s="30">
        <v>0</v>
      </c>
      <c r="W323" s="30">
        <v>0</v>
      </c>
      <c r="X323" s="30">
        <v>0</v>
      </c>
      <c r="Y323" s="30">
        <v>0</v>
      </c>
      <c r="Z323" s="30">
        <v>0</v>
      </c>
      <c r="AA323" s="30">
        <v>0</v>
      </c>
    </row>
    <row r="324" spans="2:27" hidden="1" outlineLevel="2" x14ac:dyDescent="0.35">
      <c r="B324" s="52" t="str">
        <f t="shared" si="47"/>
        <v>HVDC insurance and reserves costs (HVDC)</v>
      </c>
      <c r="C324" s="29">
        <f t="shared" si="41"/>
        <v>49</v>
      </c>
      <c r="D324" s="50" t="s">
        <v>25</v>
      </c>
      <c r="E324" s="29"/>
      <c r="F324" s="29"/>
      <c r="G324" s="29"/>
      <c r="H324" s="29"/>
      <c r="I324" s="29"/>
      <c r="J324" s="29"/>
      <c r="K324" s="29"/>
      <c r="L324" s="30">
        <v>0</v>
      </c>
      <c r="M324" s="30">
        <v>0</v>
      </c>
      <c r="N324" s="30">
        <v>0</v>
      </c>
      <c r="O324" s="30">
        <v>0</v>
      </c>
      <c r="P324" s="30">
        <v>0</v>
      </c>
      <c r="Q324" s="30">
        <v>0</v>
      </c>
      <c r="R324" s="30">
        <v>0</v>
      </c>
      <c r="S324" s="30">
        <v>0</v>
      </c>
      <c r="T324" s="30">
        <v>0</v>
      </c>
      <c r="U324" s="30">
        <v>0</v>
      </c>
      <c r="V324" s="30">
        <v>0</v>
      </c>
      <c r="W324" s="30">
        <v>0</v>
      </c>
      <c r="X324" s="30">
        <v>0</v>
      </c>
      <c r="Y324" s="30">
        <v>0</v>
      </c>
      <c r="Z324" s="30">
        <v>0</v>
      </c>
      <c r="AA324" s="30">
        <v>0</v>
      </c>
    </row>
    <row r="325" spans="2:27" hidden="1" outlineLevel="2" x14ac:dyDescent="0.35">
      <c r="B325" s="53" t="str">
        <f t="shared" si="42"/>
        <v>Opening RAB value (V)</v>
      </c>
      <c r="C325" s="31">
        <f t="shared" si="41"/>
        <v>50</v>
      </c>
      <c r="D325" s="51" t="s">
        <v>25</v>
      </c>
      <c r="E325" s="31"/>
      <c r="F325" s="31"/>
      <c r="G325" s="31"/>
      <c r="H325" s="31"/>
      <c r="I325" s="31"/>
      <c r="J325" s="31"/>
      <c r="K325" s="31"/>
      <c r="L325" s="32">
        <v>0</v>
      </c>
      <c r="M325" s="32">
        <v>0</v>
      </c>
      <c r="N325" s="32">
        <v>0</v>
      </c>
      <c r="O325" s="32">
        <v>0</v>
      </c>
      <c r="P325" s="32">
        <v>0</v>
      </c>
      <c r="Q325" s="32">
        <v>0</v>
      </c>
      <c r="R325" s="32">
        <v>0</v>
      </c>
      <c r="S325" s="32">
        <v>0</v>
      </c>
      <c r="T325" s="32">
        <v>0</v>
      </c>
      <c r="U325" s="32">
        <v>0</v>
      </c>
      <c r="V325" s="32">
        <v>0</v>
      </c>
      <c r="W325" s="32">
        <v>0</v>
      </c>
      <c r="X325" s="32">
        <v>0</v>
      </c>
      <c r="Y325" s="32">
        <v>0</v>
      </c>
      <c r="Z325" s="32">
        <v>0</v>
      </c>
      <c r="AA325" s="32">
        <v>0</v>
      </c>
    </row>
    <row r="326" spans="2:27" hidden="1" outlineLevel="2" x14ac:dyDescent="0.35">
      <c r="B326" s="53" t="str">
        <f t="shared" si="43"/>
        <v>Accounting Depreciation (Da)</v>
      </c>
      <c r="C326" s="31">
        <f t="shared" si="41"/>
        <v>50</v>
      </c>
      <c r="D326" s="51" t="s">
        <v>25</v>
      </c>
      <c r="E326" s="31"/>
      <c r="F326" s="31"/>
      <c r="G326" s="31"/>
      <c r="H326" s="31"/>
      <c r="I326" s="31"/>
      <c r="J326" s="31"/>
      <c r="K326" s="31"/>
      <c r="L326" s="32">
        <v>0</v>
      </c>
      <c r="M326" s="32">
        <v>0</v>
      </c>
      <c r="N326" s="32">
        <v>0</v>
      </c>
      <c r="O326" s="32">
        <v>0</v>
      </c>
      <c r="P326" s="32">
        <v>0</v>
      </c>
      <c r="Q326" s="32">
        <v>0</v>
      </c>
      <c r="R326" s="32">
        <v>0</v>
      </c>
      <c r="S326" s="32">
        <v>0</v>
      </c>
      <c r="T326" s="32">
        <v>0</v>
      </c>
      <c r="U326" s="32">
        <v>0</v>
      </c>
      <c r="V326" s="32">
        <v>0</v>
      </c>
      <c r="W326" s="32">
        <v>0</v>
      </c>
      <c r="X326" s="32">
        <v>0</v>
      </c>
      <c r="Y326" s="32">
        <v>0</v>
      </c>
      <c r="Z326" s="32">
        <v>0</v>
      </c>
      <c r="AA326" s="32">
        <v>0</v>
      </c>
    </row>
    <row r="327" spans="2:27" hidden="1" outlineLevel="2" x14ac:dyDescent="0.35">
      <c r="B327" s="53" t="str">
        <f t="shared" si="44"/>
        <v>Tax Depreciation (TD)</v>
      </c>
      <c r="C327" s="31">
        <f t="shared" si="41"/>
        <v>50</v>
      </c>
      <c r="D327" s="51" t="s">
        <v>25</v>
      </c>
      <c r="E327" s="31"/>
      <c r="F327" s="31"/>
      <c r="G327" s="31"/>
      <c r="H327" s="31"/>
      <c r="I327" s="31"/>
      <c r="J327" s="31"/>
      <c r="K327" s="31"/>
      <c r="L327" s="32">
        <v>0</v>
      </c>
      <c r="M327" s="32">
        <v>0</v>
      </c>
      <c r="N327" s="32">
        <v>0</v>
      </c>
      <c r="O327" s="32">
        <v>0</v>
      </c>
      <c r="P327" s="32">
        <v>0</v>
      </c>
      <c r="Q327" s="32">
        <v>0</v>
      </c>
      <c r="R327" s="32">
        <v>0</v>
      </c>
      <c r="S327" s="32">
        <v>0</v>
      </c>
      <c r="T327" s="32">
        <v>0</v>
      </c>
      <c r="U327" s="32">
        <v>0</v>
      </c>
      <c r="V327" s="32">
        <v>0</v>
      </c>
      <c r="W327" s="32">
        <v>0</v>
      </c>
      <c r="X327" s="32">
        <v>0</v>
      </c>
      <c r="Y327" s="32">
        <v>0</v>
      </c>
      <c r="Z327" s="32">
        <v>0</v>
      </c>
      <c r="AA327" s="32">
        <v>0</v>
      </c>
    </row>
    <row r="328" spans="2:27" hidden="1" outlineLevel="2" x14ac:dyDescent="0.35">
      <c r="B328" s="53" t="str">
        <f t="shared" si="45"/>
        <v>Value of commissioned assets (V)</v>
      </c>
      <c r="C328" s="31">
        <f t="shared" si="41"/>
        <v>50</v>
      </c>
      <c r="D328" s="51" t="s">
        <v>25</v>
      </c>
      <c r="E328" s="31"/>
      <c r="F328" s="31"/>
      <c r="G328" s="31"/>
      <c r="H328" s="31"/>
      <c r="I328" s="31"/>
      <c r="J328" s="31"/>
      <c r="K328" s="31"/>
      <c r="L328" s="32">
        <v>0</v>
      </c>
      <c r="M328" s="32">
        <v>0</v>
      </c>
      <c r="N328" s="32">
        <v>0</v>
      </c>
      <c r="O328" s="32">
        <v>0</v>
      </c>
      <c r="P328" s="32">
        <v>0</v>
      </c>
      <c r="Q328" s="32">
        <v>0</v>
      </c>
      <c r="R328" s="32">
        <v>0</v>
      </c>
      <c r="S328" s="32">
        <v>0</v>
      </c>
      <c r="T328" s="32">
        <v>0</v>
      </c>
      <c r="U328" s="32">
        <v>0</v>
      </c>
      <c r="V328" s="32">
        <v>0</v>
      </c>
      <c r="W328" s="32">
        <v>0</v>
      </c>
      <c r="X328" s="32">
        <v>0</v>
      </c>
      <c r="Y328" s="32">
        <v>0</v>
      </c>
      <c r="Z328" s="32">
        <v>0</v>
      </c>
      <c r="AA328" s="32">
        <v>0</v>
      </c>
    </row>
    <row r="329" spans="2:27" hidden="1" outlineLevel="2" x14ac:dyDescent="0.35">
      <c r="B329" s="53" t="str">
        <f t="shared" si="46"/>
        <v>Transmission alternatives costs and MCP opex (TA + MCP)</v>
      </c>
      <c r="C329" s="31">
        <f t="shared" si="41"/>
        <v>50</v>
      </c>
      <c r="D329" s="51" t="s">
        <v>25</v>
      </c>
      <c r="E329" s="31"/>
      <c r="F329" s="31"/>
      <c r="G329" s="31"/>
      <c r="H329" s="31"/>
      <c r="I329" s="31"/>
      <c r="J329" s="31"/>
      <c r="K329" s="31"/>
      <c r="L329" s="32">
        <v>0</v>
      </c>
      <c r="M329" s="32">
        <v>0</v>
      </c>
      <c r="N329" s="32">
        <v>0</v>
      </c>
      <c r="O329" s="32">
        <v>0</v>
      </c>
      <c r="P329" s="32">
        <v>0</v>
      </c>
      <c r="Q329" s="32">
        <v>0</v>
      </c>
      <c r="R329" s="32">
        <v>0</v>
      </c>
      <c r="S329" s="32">
        <v>0</v>
      </c>
      <c r="T329" s="32">
        <v>0</v>
      </c>
      <c r="U329" s="32">
        <v>0</v>
      </c>
      <c r="V329" s="32">
        <v>0</v>
      </c>
      <c r="W329" s="32">
        <v>0</v>
      </c>
      <c r="X329" s="32">
        <v>0</v>
      </c>
      <c r="Y329" s="32">
        <v>0</v>
      </c>
      <c r="Z329" s="32">
        <v>0</v>
      </c>
      <c r="AA329" s="32">
        <v>0</v>
      </c>
    </row>
    <row r="330" spans="2:27" hidden="1" outlineLevel="2" x14ac:dyDescent="0.35">
      <c r="B330" s="53" t="str">
        <f t="shared" si="47"/>
        <v>HVDC insurance and reserves costs (HVDC)</v>
      </c>
      <c r="C330" s="31">
        <f t="shared" si="41"/>
        <v>50</v>
      </c>
      <c r="D330" s="51" t="s">
        <v>25</v>
      </c>
      <c r="E330" s="31"/>
      <c r="F330" s="31"/>
      <c r="G330" s="31"/>
      <c r="H330" s="31"/>
      <c r="I330" s="31"/>
      <c r="J330" s="31"/>
      <c r="K330" s="31"/>
      <c r="L330" s="32">
        <v>0</v>
      </c>
      <c r="M330" s="32">
        <v>0</v>
      </c>
      <c r="N330" s="32">
        <v>0</v>
      </c>
      <c r="O330" s="32">
        <v>0</v>
      </c>
      <c r="P330" s="32">
        <v>0</v>
      </c>
      <c r="Q330" s="32">
        <v>0</v>
      </c>
      <c r="R330" s="32">
        <v>0</v>
      </c>
      <c r="S330" s="32">
        <v>0</v>
      </c>
      <c r="T330" s="32">
        <v>0</v>
      </c>
      <c r="U330" s="32">
        <v>0</v>
      </c>
      <c r="V330" s="32">
        <v>0</v>
      </c>
      <c r="W330" s="32">
        <v>0</v>
      </c>
      <c r="X330" s="32">
        <v>0</v>
      </c>
      <c r="Y330" s="32">
        <v>0</v>
      </c>
      <c r="Z330" s="32">
        <v>0</v>
      </c>
      <c r="AA330" s="32">
        <v>0</v>
      </c>
    </row>
    <row r="331" spans="2:27" hidden="1" outlineLevel="2" x14ac:dyDescent="0.35">
      <c r="B331" s="52" t="str">
        <f t="shared" si="42"/>
        <v>Opening RAB value (V)</v>
      </c>
      <c r="C331" s="29">
        <f t="shared" si="41"/>
        <v>51</v>
      </c>
      <c r="D331" s="50" t="s">
        <v>25</v>
      </c>
      <c r="E331" s="29"/>
      <c r="F331" s="29"/>
      <c r="G331" s="29"/>
      <c r="H331" s="29"/>
      <c r="I331" s="29"/>
      <c r="J331" s="29"/>
      <c r="K331" s="29"/>
      <c r="L331" s="30">
        <v>0</v>
      </c>
      <c r="M331" s="30">
        <v>0</v>
      </c>
      <c r="N331" s="30">
        <v>0</v>
      </c>
      <c r="O331" s="30">
        <v>0</v>
      </c>
      <c r="P331" s="30">
        <v>0</v>
      </c>
      <c r="Q331" s="30">
        <v>0</v>
      </c>
      <c r="R331" s="30">
        <v>0</v>
      </c>
      <c r="S331" s="30">
        <v>0</v>
      </c>
      <c r="T331" s="30">
        <v>0</v>
      </c>
      <c r="U331" s="30">
        <v>0</v>
      </c>
      <c r="V331" s="30">
        <v>0</v>
      </c>
      <c r="W331" s="30">
        <v>0</v>
      </c>
      <c r="X331" s="30">
        <v>0</v>
      </c>
      <c r="Y331" s="30">
        <v>0</v>
      </c>
      <c r="Z331" s="30">
        <v>0</v>
      </c>
      <c r="AA331" s="30">
        <v>0</v>
      </c>
    </row>
    <row r="332" spans="2:27" hidden="1" outlineLevel="2" x14ac:dyDescent="0.35">
      <c r="B332" s="52" t="str">
        <f t="shared" si="43"/>
        <v>Accounting Depreciation (Da)</v>
      </c>
      <c r="C332" s="29">
        <f t="shared" si="41"/>
        <v>51</v>
      </c>
      <c r="D332" s="50" t="s">
        <v>25</v>
      </c>
      <c r="E332" s="29"/>
      <c r="F332" s="29"/>
      <c r="G332" s="29"/>
      <c r="H332" s="29"/>
      <c r="I332" s="29"/>
      <c r="J332" s="29"/>
      <c r="K332" s="29"/>
      <c r="L332" s="30">
        <v>0</v>
      </c>
      <c r="M332" s="30">
        <v>0</v>
      </c>
      <c r="N332" s="30">
        <v>0</v>
      </c>
      <c r="O332" s="30">
        <v>0</v>
      </c>
      <c r="P332" s="30">
        <v>0</v>
      </c>
      <c r="Q332" s="30">
        <v>0</v>
      </c>
      <c r="R332" s="30">
        <v>0</v>
      </c>
      <c r="S332" s="30">
        <v>0</v>
      </c>
      <c r="T332" s="30">
        <v>0</v>
      </c>
      <c r="U332" s="30">
        <v>0</v>
      </c>
      <c r="V332" s="30">
        <v>0</v>
      </c>
      <c r="W332" s="30">
        <v>0</v>
      </c>
      <c r="X332" s="30">
        <v>0</v>
      </c>
      <c r="Y332" s="30">
        <v>0</v>
      </c>
      <c r="Z332" s="30">
        <v>0</v>
      </c>
      <c r="AA332" s="30">
        <v>0</v>
      </c>
    </row>
    <row r="333" spans="2:27" hidden="1" outlineLevel="2" x14ac:dyDescent="0.35">
      <c r="B333" s="52" t="str">
        <f t="shared" si="44"/>
        <v>Tax Depreciation (TD)</v>
      </c>
      <c r="C333" s="29">
        <f t="shared" si="41"/>
        <v>51</v>
      </c>
      <c r="D333" s="50" t="s">
        <v>25</v>
      </c>
      <c r="E333" s="29"/>
      <c r="F333" s="29"/>
      <c r="G333" s="29"/>
      <c r="H333" s="29"/>
      <c r="I333" s="29"/>
      <c r="J333" s="29"/>
      <c r="K333" s="29"/>
      <c r="L333" s="30">
        <v>0</v>
      </c>
      <c r="M333" s="30">
        <v>0</v>
      </c>
      <c r="N333" s="30">
        <v>0</v>
      </c>
      <c r="O333" s="30">
        <v>0</v>
      </c>
      <c r="P333" s="30">
        <v>0</v>
      </c>
      <c r="Q333" s="30">
        <v>0</v>
      </c>
      <c r="R333" s="30">
        <v>0</v>
      </c>
      <c r="S333" s="30">
        <v>0</v>
      </c>
      <c r="T333" s="30">
        <v>0</v>
      </c>
      <c r="U333" s="30">
        <v>0</v>
      </c>
      <c r="V333" s="30">
        <v>0</v>
      </c>
      <c r="W333" s="30">
        <v>0</v>
      </c>
      <c r="X333" s="30">
        <v>0</v>
      </c>
      <c r="Y333" s="30">
        <v>0</v>
      </c>
      <c r="Z333" s="30">
        <v>0</v>
      </c>
      <c r="AA333" s="30">
        <v>0</v>
      </c>
    </row>
    <row r="334" spans="2:27" hidden="1" outlineLevel="2" x14ac:dyDescent="0.35">
      <c r="B334" s="52" t="str">
        <f t="shared" si="45"/>
        <v>Value of commissioned assets (V)</v>
      </c>
      <c r="C334" s="29">
        <f t="shared" si="41"/>
        <v>51</v>
      </c>
      <c r="D334" s="50" t="s">
        <v>25</v>
      </c>
      <c r="E334" s="29"/>
      <c r="F334" s="29"/>
      <c r="G334" s="29"/>
      <c r="H334" s="29"/>
      <c r="I334" s="29"/>
      <c r="J334" s="29"/>
      <c r="K334" s="29"/>
      <c r="L334" s="30">
        <v>0</v>
      </c>
      <c r="M334" s="30">
        <v>0</v>
      </c>
      <c r="N334" s="30">
        <v>0</v>
      </c>
      <c r="O334" s="30">
        <v>0</v>
      </c>
      <c r="P334" s="30">
        <v>0</v>
      </c>
      <c r="Q334" s="30">
        <v>0</v>
      </c>
      <c r="R334" s="30">
        <v>0</v>
      </c>
      <c r="S334" s="30">
        <v>0</v>
      </c>
      <c r="T334" s="30">
        <v>0</v>
      </c>
      <c r="U334" s="30">
        <v>0</v>
      </c>
      <c r="V334" s="30">
        <v>0</v>
      </c>
      <c r="W334" s="30">
        <v>0</v>
      </c>
      <c r="X334" s="30">
        <v>0</v>
      </c>
      <c r="Y334" s="30">
        <v>0</v>
      </c>
      <c r="Z334" s="30">
        <v>0</v>
      </c>
      <c r="AA334" s="30">
        <v>0</v>
      </c>
    </row>
    <row r="335" spans="2:27" hidden="1" outlineLevel="2" x14ac:dyDescent="0.35">
      <c r="B335" s="52" t="str">
        <f t="shared" si="46"/>
        <v>Transmission alternatives costs and MCP opex (TA + MCP)</v>
      </c>
      <c r="C335" s="29">
        <f t="shared" si="41"/>
        <v>51</v>
      </c>
      <c r="D335" s="50" t="s">
        <v>25</v>
      </c>
      <c r="E335" s="29"/>
      <c r="F335" s="29"/>
      <c r="G335" s="29"/>
      <c r="H335" s="29"/>
      <c r="I335" s="29"/>
      <c r="J335" s="29"/>
      <c r="K335" s="29"/>
      <c r="L335" s="30">
        <v>0</v>
      </c>
      <c r="M335" s="30">
        <v>0</v>
      </c>
      <c r="N335" s="30">
        <v>0</v>
      </c>
      <c r="O335" s="30">
        <v>0</v>
      </c>
      <c r="P335" s="30">
        <v>0</v>
      </c>
      <c r="Q335" s="30">
        <v>0</v>
      </c>
      <c r="R335" s="30">
        <v>0</v>
      </c>
      <c r="S335" s="30">
        <v>0</v>
      </c>
      <c r="T335" s="30">
        <v>0</v>
      </c>
      <c r="U335" s="30">
        <v>0</v>
      </c>
      <c r="V335" s="30">
        <v>0</v>
      </c>
      <c r="W335" s="30">
        <v>0</v>
      </c>
      <c r="X335" s="30">
        <v>0</v>
      </c>
      <c r="Y335" s="30">
        <v>0</v>
      </c>
      <c r="Z335" s="30">
        <v>0</v>
      </c>
      <c r="AA335" s="30">
        <v>0</v>
      </c>
    </row>
    <row r="336" spans="2:27" hidden="1" outlineLevel="2" x14ac:dyDescent="0.35">
      <c r="B336" s="52" t="str">
        <f t="shared" si="47"/>
        <v>HVDC insurance and reserves costs (HVDC)</v>
      </c>
      <c r="C336" s="29">
        <f t="shared" si="41"/>
        <v>51</v>
      </c>
      <c r="D336" s="50" t="s">
        <v>25</v>
      </c>
      <c r="E336" s="29"/>
      <c r="F336" s="29"/>
      <c r="G336" s="29"/>
      <c r="H336" s="29"/>
      <c r="I336" s="29"/>
      <c r="J336" s="29"/>
      <c r="K336" s="29"/>
      <c r="L336" s="30">
        <v>0</v>
      </c>
      <c r="M336" s="30">
        <v>0</v>
      </c>
      <c r="N336" s="30">
        <v>0</v>
      </c>
      <c r="O336" s="30">
        <v>0</v>
      </c>
      <c r="P336" s="30">
        <v>0</v>
      </c>
      <c r="Q336" s="30">
        <v>0</v>
      </c>
      <c r="R336" s="30">
        <v>0</v>
      </c>
      <c r="S336" s="30">
        <v>0</v>
      </c>
      <c r="T336" s="30">
        <v>0</v>
      </c>
      <c r="U336" s="30">
        <v>0</v>
      </c>
      <c r="V336" s="30">
        <v>0</v>
      </c>
      <c r="W336" s="30">
        <v>0</v>
      </c>
      <c r="X336" s="30">
        <v>0</v>
      </c>
      <c r="Y336" s="30">
        <v>0</v>
      </c>
      <c r="Z336" s="30">
        <v>0</v>
      </c>
      <c r="AA336" s="30">
        <v>0</v>
      </c>
    </row>
    <row r="337" spans="2:27" hidden="1" outlineLevel="2" x14ac:dyDescent="0.35">
      <c r="B337" s="53" t="str">
        <f t="shared" si="42"/>
        <v>Opening RAB value (V)</v>
      </c>
      <c r="C337" s="31">
        <f t="shared" si="41"/>
        <v>52</v>
      </c>
      <c r="D337" s="51" t="s">
        <v>25</v>
      </c>
      <c r="E337" s="31"/>
      <c r="F337" s="31"/>
      <c r="G337" s="31"/>
      <c r="H337" s="31"/>
      <c r="I337" s="31"/>
      <c r="J337" s="31"/>
      <c r="K337" s="31"/>
      <c r="L337" s="32">
        <v>0</v>
      </c>
      <c r="M337" s="32">
        <v>0</v>
      </c>
      <c r="N337" s="32">
        <v>0</v>
      </c>
      <c r="O337" s="32">
        <v>0</v>
      </c>
      <c r="P337" s="32">
        <v>0</v>
      </c>
      <c r="Q337" s="32">
        <v>0</v>
      </c>
      <c r="R337" s="32">
        <v>0</v>
      </c>
      <c r="S337" s="32">
        <v>0</v>
      </c>
      <c r="T337" s="32">
        <v>0</v>
      </c>
      <c r="U337" s="32">
        <v>0</v>
      </c>
      <c r="V337" s="32">
        <v>0</v>
      </c>
      <c r="W337" s="32">
        <v>0</v>
      </c>
      <c r="X337" s="32">
        <v>0</v>
      </c>
      <c r="Y337" s="32">
        <v>0</v>
      </c>
      <c r="Z337" s="32">
        <v>0</v>
      </c>
      <c r="AA337" s="32">
        <v>0</v>
      </c>
    </row>
    <row r="338" spans="2:27" hidden="1" outlineLevel="2" x14ac:dyDescent="0.35">
      <c r="B338" s="53" t="str">
        <f t="shared" si="43"/>
        <v>Accounting Depreciation (Da)</v>
      </c>
      <c r="C338" s="31">
        <f t="shared" si="41"/>
        <v>52</v>
      </c>
      <c r="D338" s="51" t="s">
        <v>25</v>
      </c>
      <c r="E338" s="31"/>
      <c r="F338" s="31"/>
      <c r="G338" s="31"/>
      <c r="H338" s="31"/>
      <c r="I338" s="31"/>
      <c r="J338" s="31"/>
      <c r="K338" s="31"/>
      <c r="L338" s="32">
        <v>0</v>
      </c>
      <c r="M338" s="32">
        <v>0</v>
      </c>
      <c r="N338" s="32">
        <v>0</v>
      </c>
      <c r="O338" s="32">
        <v>0</v>
      </c>
      <c r="P338" s="32">
        <v>0</v>
      </c>
      <c r="Q338" s="32">
        <v>0</v>
      </c>
      <c r="R338" s="32">
        <v>0</v>
      </c>
      <c r="S338" s="32">
        <v>0</v>
      </c>
      <c r="T338" s="32">
        <v>0</v>
      </c>
      <c r="U338" s="32">
        <v>0</v>
      </c>
      <c r="V338" s="32">
        <v>0</v>
      </c>
      <c r="W338" s="32">
        <v>0</v>
      </c>
      <c r="X338" s="32">
        <v>0</v>
      </c>
      <c r="Y338" s="32">
        <v>0</v>
      </c>
      <c r="Z338" s="32">
        <v>0</v>
      </c>
      <c r="AA338" s="32">
        <v>0</v>
      </c>
    </row>
    <row r="339" spans="2:27" hidden="1" outlineLevel="2" x14ac:dyDescent="0.35">
      <c r="B339" s="53" t="str">
        <f t="shared" si="44"/>
        <v>Tax Depreciation (TD)</v>
      </c>
      <c r="C339" s="31">
        <f t="shared" si="41"/>
        <v>52</v>
      </c>
      <c r="D339" s="51" t="s">
        <v>25</v>
      </c>
      <c r="E339" s="31"/>
      <c r="F339" s="31"/>
      <c r="G339" s="31"/>
      <c r="H339" s="31"/>
      <c r="I339" s="31"/>
      <c r="J339" s="31"/>
      <c r="K339" s="31"/>
      <c r="L339" s="32">
        <v>0</v>
      </c>
      <c r="M339" s="32">
        <v>0</v>
      </c>
      <c r="N339" s="32">
        <v>0</v>
      </c>
      <c r="O339" s="32">
        <v>0</v>
      </c>
      <c r="P339" s="32">
        <v>0</v>
      </c>
      <c r="Q339" s="32">
        <v>0</v>
      </c>
      <c r="R339" s="32">
        <v>0</v>
      </c>
      <c r="S339" s="32">
        <v>0</v>
      </c>
      <c r="T339" s="32">
        <v>0</v>
      </c>
      <c r="U339" s="32">
        <v>0</v>
      </c>
      <c r="V339" s="32">
        <v>0</v>
      </c>
      <c r="W339" s="32">
        <v>0</v>
      </c>
      <c r="X339" s="32">
        <v>0</v>
      </c>
      <c r="Y339" s="32">
        <v>0</v>
      </c>
      <c r="Z339" s="32">
        <v>0</v>
      </c>
      <c r="AA339" s="32">
        <v>0</v>
      </c>
    </row>
    <row r="340" spans="2:27" hidden="1" outlineLevel="2" x14ac:dyDescent="0.35">
      <c r="B340" s="53" t="str">
        <f t="shared" si="45"/>
        <v>Value of commissioned assets (V)</v>
      </c>
      <c r="C340" s="31">
        <f t="shared" si="41"/>
        <v>52</v>
      </c>
      <c r="D340" s="51" t="s">
        <v>25</v>
      </c>
      <c r="E340" s="31"/>
      <c r="F340" s="31"/>
      <c r="G340" s="31"/>
      <c r="H340" s="31"/>
      <c r="I340" s="31"/>
      <c r="J340" s="31"/>
      <c r="K340" s="31"/>
      <c r="L340" s="32">
        <v>0</v>
      </c>
      <c r="M340" s="32">
        <v>0</v>
      </c>
      <c r="N340" s="32">
        <v>0</v>
      </c>
      <c r="O340" s="32">
        <v>0</v>
      </c>
      <c r="P340" s="32">
        <v>0</v>
      </c>
      <c r="Q340" s="32">
        <v>0</v>
      </c>
      <c r="R340" s="32">
        <v>0</v>
      </c>
      <c r="S340" s="32">
        <v>0</v>
      </c>
      <c r="T340" s="32">
        <v>0</v>
      </c>
      <c r="U340" s="32">
        <v>0</v>
      </c>
      <c r="V340" s="32">
        <v>0</v>
      </c>
      <c r="W340" s="32">
        <v>0</v>
      </c>
      <c r="X340" s="32">
        <v>0</v>
      </c>
      <c r="Y340" s="32">
        <v>0</v>
      </c>
      <c r="Z340" s="32">
        <v>0</v>
      </c>
      <c r="AA340" s="32">
        <v>0</v>
      </c>
    </row>
    <row r="341" spans="2:27" hidden="1" outlineLevel="2" x14ac:dyDescent="0.35">
      <c r="B341" s="53" t="str">
        <f t="shared" si="46"/>
        <v>Transmission alternatives costs and MCP opex (TA + MCP)</v>
      </c>
      <c r="C341" s="31">
        <f t="shared" si="41"/>
        <v>52</v>
      </c>
      <c r="D341" s="51" t="s">
        <v>25</v>
      </c>
      <c r="E341" s="31"/>
      <c r="F341" s="31"/>
      <c r="G341" s="31"/>
      <c r="H341" s="31"/>
      <c r="I341" s="31"/>
      <c r="J341" s="31"/>
      <c r="K341" s="31"/>
      <c r="L341" s="32">
        <v>0</v>
      </c>
      <c r="M341" s="32">
        <v>0</v>
      </c>
      <c r="N341" s="32">
        <v>0</v>
      </c>
      <c r="O341" s="32">
        <v>0</v>
      </c>
      <c r="P341" s="32">
        <v>0</v>
      </c>
      <c r="Q341" s="32">
        <v>0</v>
      </c>
      <c r="R341" s="32">
        <v>0</v>
      </c>
      <c r="S341" s="32">
        <v>0</v>
      </c>
      <c r="T341" s="32">
        <v>0</v>
      </c>
      <c r="U341" s="32">
        <v>0</v>
      </c>
      <c r="V341" s="32">
        <v>0</v>
      </c>
      <c r="W341" s="32">
        <v>0</v>
      </c>
      <c r="X341" s="32">
        <v>0</v>
      </c>
      <c r="Y341" s="32">
        <v>0</v>
      </c>
      <c r="Z341" s="32">
        <v>0</v>
      </c>
      <c r="AA341" s="32">
        <v>0</v>
      </c>
    </row>
    <row r="342" spans="2:27" hidden="1" outlineLevel="2" x14ac:dyDescent="0.35">
      <c r="B342" s="53" t="str">
        <f t="shared" si="47"/>
        <v>HVDC insurance and reserves costs (HVDC)</v>
      </c>
      <c r="C342" s="31">
        <f t="shared" si="41"/>
        <v>52</v>
      </c>
      <c r="D342" s="51" t="s">
        <v>25</v>
      </c>
      <c r="E342" s="31"/>
      <c r="F342" s="31"/>
      <c r="G342" s="31"/>
      <c r="H342" s="31"/>
      <c r="I342" s="31"/>
      <c r="J342" s="31"/>
      <c r="K342" s="31"/>
      <c r="L342" s="32">
        <v>0</v>
      </c>
      <c r="M342" s="32">
        <v>0</v>
      </c>
      <c r="N342" s="32">
        <v>0</v>
      </c>
      <c r="O342" s="32">
        <v>0</v>
      </c>
      <c r="P342" s="32">
        <v>0</v>
      </c>
      <c r="Q342" s="32">
        <v>0</v>
      </c>
      <c r="R342" s="32">
        <v>0</v>
      </c>
      <c r="S342" s="32">
        <v>0</v>
      </c>
      <c r="T342" s="32">
        <v>0</v>
      </c>
      <c r="U342" s="32">
        <v>0</v>
      </c>
      <c r="V342" s="32">
        <v>0</v>
      </c>
      <c r="W342" s="32">
        <v>0</v>
      </c>
      <c r="X342" s="32">
        <v>0</v>
      </c>
      <c r="Y342" s="32">
        <v>0</v>
      </c>
      <c r="Z342" s="32">
        <v>0</v>
      </c>
      <c r="AA342" s="32">
        <v>0</v>
      </c>
    </row>
    <row r="343" spans="2:27" hidden="1" outlineLevel="2" x14ac:dyDescent="0.35">
      <c r="B343" s="52" t="str">
        <f t="shared" si="42"/>
        <v>Opening RAB value (V)</v>
      </c>
      <c r="C343" s="29">
        <f t="shared" si="41"/>
        <v>53</v>
      </c>
      <c r="D343" s="50" t="s">
        <v>25</v>
      </c>
      <c r="E343" s="29"/>
      <c r="F343" s="29"/>
      <c r="G343" s="29"/>
      <c r="H343" s="29"/>
      <c r="I343" s="29"/>
      <c r="J343" s="29"/>
      <c r="K343" s="29"/>
      <c r="L343" s="30">
        <v>0</v>
      </c>
      <c r="M343" s="30">
        <v>0</v>
      </c>
      <c r="N343" s="30">
        <v>0</v>
      </c>
      <c r="O343" s="30">
        <v>0</v>
      </c>
      <c r="P343" s="30">
        <v>0</v>
      </c>
      <c r="Q343" s="30">
        <v>0</v>
      </c>
      <c r="R343" s="30">
        <v>0</v>
      </c>
      <c r="S343" s="30">
        <v>0</v>
      </c>
      <c r="T343" s="30">
        <v>0</v>
      </c>
      <c r="U343" s="30">
        <v>0</v>
      </c>
      <c r="V343" s="30">
        <v>0</v>
      </c>
      <c r="W343" s="30">
        <v>0</v>
      </c>
      <c r="X343" s="30">
        <v>0</v>
      </c>
      <c r="Y343" s="30">
        <v>0</v>
      </c>
      <c r="Z343" s="30">
        <v>0</v>
      </c>
      <c r="AA343" s="30">
        <v>0</v>
      </c>
    </row>
    <row r="344" spans="2:27" hidden="1" outlineLevel="2" x14ac:dyDescent="0.35">
      <c r="B344" s="52" t="str">
        <f t="shared" si="43"/>
        <v>Accounting Depreciation (Da)</v>
      </c>
      <c r="C344" s="29">
        <f t="shared" si="41"/>
        <v>53</v>
      </c>
      <c r="D344" s="50" t="s">
        <v>25</v>
      </c>
      <c r="E344" s="29"/>
      <c r="F344" s="29"/>
      <c r="G344" s="29"/>
      <c r="H344" s="29"/>
      <c r="I344" s="29"/>
      <c r="J344" s="29"/>
      <c r="K344" s="29"/>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row>
    <row r="345" spans="2:27" hidden="1" outlineLevel="2" x14ac:dyDescent="0.35">
      <c r="B345" s="52" t="str">
        <f t="shared" si="44"/>
        <v>Tax Depreciation (TD)</v>
      </c>
      <c r="C345" s="29">
        <f t="shared" si="41"/>
        <v>53</v>
      </c>
      <c r="D345" s="50" t="s">
        <v>25</v>
      </c>
      <c r="E345" s="29"/>
      <c r="F345" s="29"/>
      <c r="G345" s="29"/>
      <c r="H345" s="29"/>
      <c r="I345" s="29"/>
      <c r="J345" s="29"/>
      <c r="K345" s="29"/>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row>
    <row r="346" spans="2:27" hidden="1" outlineLevel="2" x14ac:dyDescent="0.35">
      <c r="B346" s="52" t="str">
        <f t="shared" si="45"/>
        <v>Value of commissioned assets (V)</v>
      </c>
      <c r="C346" s="29">
        <f t="shared" si="41"/>
        <v>53</v>
      </c>
      <c r="D346" s="50" t="s">
        <v>25</v>
      </c>
      <c r="E346" s="29"/>
      <c r="F346" s="29"/>
      <c r="G346" s="29"/>
      <c r="H346" s="29"/>
      <c r="I346" s="29"/>
      <c r="J346" s="29"/>
      <c r="K346" s="29"/>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row>
    <row r="347" spans="2:27" hidden="1" outlineLevel="2" x14ac:dyDescent="0.35">
      <c r="B347" s="52" t="str">
        <f t="shared" si="46"/>
        <v>Transmission alternatives costs and MCP opex (TA + MCP)</v>
      </c>
      <c r="C347" s="29">
        <f t="shared" si="41"/>
        <v>53</v>
      </c>
      <c r="D347" s="50" t="s">
        <v>25</v>
      </c>
      <c r="E347" s="29"/>
      <c r="F347" s="29"/>
      <c r="G347" s="29"/>
      <c r="H347" s="29"/>
      <c r="I347" s="29"/>
      <c r="J347" s="29"/>
      <c r="K347" s="29"/>
      <c r="L347" s="30">
        <v>0</v>
      </c>
      <c r="M347" s="30">
        <v>0</v>
      </c>
      <c r="N347" s="30">
        <v>0</v>
      </c>
      <c r="O347" s="30">
        <v>0</v>
      </c>
      <c r="P347" s="30">
        <v>0</v>
      </c>
      <c r="Q347" s="30">
        <v>0</v>
      </c>
      <c r="R347" s="30">
        <v>0</v>
      </c>
      <c r="S347" s="30">
        <v>0</v>
      </c>
      <c r="T347" s="30">
        <v>0</v>
      </c>
      <c r="U347" s="30">
        <v>0</v>
      </c>
      <c r="V347" s="30">
        <v>0</v>
      </c>
      <c r="W347" s="30">
        <v>0</v>
      </c>
      <c r="X347" s="30">
        <v>0</v>
      </c>
      <c r="Y347" s="30">
        <v>0</v>
      </c>
      <c r="Z347" s="30">
        <v>0</v>
      </c>
      <c r="AA347" s="30">
        <v>0</v>
      </c>
    </row>
    <row r="348" spans="2:27" hidden="1" outlineLevel="2" x14ac:dyDescent="0.35">
      <c r="B348" s="52" t="str">
        <f t="shared" si="47"/>
        <v>HVDC insurance and reserves costs (HVDC)</v>
      </c>
      <c r="C348" s="29">
        <f t="shared" si="41"/>
        <v>53</v>
      </c>
      <c r="D348" s="50" t="s">
        <v>25</v>
      </c>
      <c r="E348" s="29"/>
      <c r="F348" s="29"/>
      <c r="G348" s="29"/>
      <c r="H348" s="29"/>
      <c r="I348" s="29"/>
      <c r="J348" s="29"/>
      <c r="K348" s="29"/>
      <c r="L348" s="30">
        <v>0</v>
      </c>
      <c r="M348" s="30">
        <v>0</v>
      </c>
      <c r="N348" s="30">
        <v>0</v>
      </c>
      <c r="O348" s="30">
        <v>0</v>
      </c>
      <c r="P348" s="30">
        <v>0</v>
      </c>
      <c r="Q348" s="30">
        <v>0</v>
      </c>
      <c r="R348" s="30">
        <v>0</v>
      </c>
      <c r="S348" s="30">
        <v>0</v>
      </c>
      <c r="T348" s="30">
        <v>0</v>
      </c>
      <c r="U348" s="30">
        <v>0</v>
      </c>
      <c r="V348" s="30">
        <v>0</v>
      </c>
      <c r="W348" s="30">
        <v>0</v>
      </c>
      <c r="X348" s="30">
        <v>0</v>
      </c>
      <c r="Y348" s="30">
        <v>0</v>
      </c>
      <c r="Z348" s="30">
        <v>0</v>
      </c>
      <c r="AA348" s="30">
        <v>0</v>
      </c>
    </row>
    <row r="349" spans="2:27" hidden="1" outlineLevel="2" x14ac:dyDescent="0.35">
      <c r="B349" s="53" t="str">
        <f t="shared" si="42"/>
        <v>Opening RAB value (V)</v>
      </c>
      <c r="C349" s="31">
        <f t="shared" si="41"/>
        <v>54</v>
      </c>
      <c r="D349" s="51" t="s">
        <v>25</v>
      </c>
      <c r="E349" s="31"/>
      <c r="F349" s="31"/>
      <c r="G349" s="31"/>
      <c r="H349" s="31"/>
      <c r="I349" s="31"/>
      <c r="J349" s="31"/>
      <c r="K349" s="31"/>
      <c r="L349" s="32">
        <v>0</v>
      </c>
      <c r="M349" s="32">
        <v>0</v>
      </c>
      <c r="N349" s="32">
        <v>0</v>
      </c>
      <c r="O349" s="32">
        <v>0</v>
      </c>
      <c r="P349" s="32">
        <v>0</v>
      </c>
      <c r="Q349" s="32">
        <v>0</v>
      </c>
      <c r="R349" s="32">
        <v>0</v>
      </c>
      <c r="S349" s="32">
        <v>0</v>
      </c>
      <c r="T349" s="32">
        <v>0</v>
      </c>
      <c r="U349" s="32">
        <v>0</v>
      </c>
      <c r="V349" s="32">
        <v>0</v>
      </c>
      <c r="W349" s="32">
        <v>0</v>
      </c>
      <c r="X349" s="32">
        <v>0</v>
      </c>
      <c r="Y349" s="32">
        <v>0</v>
      </c>
      <c r="Z349" s="32">
        <v>0</v>
      </c>
      <c r="AA349" s="32">
        <v>0</v>
      </c>
    </row>
    <row r="350" spans="2:27" hidden="1" outlineLevel="2" x14ac:dyDescent="0.35">
      <c r="B350" s="53" t="str">
        <f t="shared" si="43"/>
        <v>Accounting Depreciation (Da)</v>
      </c>
      <c r="C350" s="31">
        <f t="shared" si="41"/>
        <v>54</v>
      </c>
      <c r="D350" s="51" t="s">
        <v>25</v>
      </c>
      <c r="E350" s="31"/>
      <c r="F350" s="31"/>
      <c r="G350" s="31"/>
      <c r="H350" s="31"/>
      <c r="I350" s="31"/>
      <c r="J350" s="31"/>
      <c r="K350" s="31"/>
      <c r="L350" s="32">
        <v>0</v>
      </c>
      <c r="M350" s="32">
        <v>0</v>
      </c>
      <c r="N350" s="32">
        <v>0</v>
      </c>
      <c r="O350" s="32">
        <v>0</v>
      </c>
      <c r="P350" s="32">
        <v>0</v>
      </c>
      <c r="Q350" s="32">
        <v>0</v>
      </c>
      <c r="R350" s="32">
        <v>0</v>
      </c>
      <c r="S350" s="32">
        <v>0</v>
      </c>
      <c r="T350" s="32">
        <v>0</v>
      </c>
      <c r="U350" s="32">
        <v>0</v>
      </c>
      <c r="V350" s="32">
        <v>0</v>
      </c>
      <c r="W350" s="32">
        <v>0</v>
      </c>
      <c r="X350" s="32">
        <v>0</v>
      </c>
      <c r="Y350" s="32">
        <v>0</v>
      </c>
      <c r="Z350" s="32">
        <v>0</v>
      </c>
      <c r="AA350" s="32">
        <v>0</v>
      </c>
    </row>
    <row r="351" spans="2:27" hidden="1" outlineLevel="2" x14ac:dyDescent="0.35">
      <c r="B351" s="53" t="str">
        <f t="shared" si="44"/>
        <v>Tax Depreciation (TD)</v>
      </c>
      <c r="C351" s="31">
        <f t="shared" si="41"/>
        <v>54</v>
      </c>
      <c r="D351" s="51" t="s">
        <v>25</v>
      </c>
      <c r="E351" s="31"/>
      <c r="F351" s="31"/>
      <c r="G351" s="31"/>
      <c r="H351" s="31"/>
      <c r="I351" s="31"/>
      <c r="J351" s="31"/>
      <c r="K351" s="31"/>
      <c r="L351" s="32">
        <v>0</v>
      </c>
      <c r="M351" s="32">
        <v>0</v>
      </c>
      <c r="N351" s="32">
        <v>0</v>
      </c>
      <c r="O351" s="32">
        <v>0</v>
      </c>
      <c r="P351" s="32">
        <v>0</v>
      </c>
      <c r="Q351" s="32">
        <v>0</v>
      </c>
      <c r="R351" s="32">
        <v>0</v>
      </c>
      <c r="S351" s="32">
        <v>0</v>
      </c>
      <c r="T351" s="32">
        <v>0</v>
      </c>
      <c r="U351" s="32">
        <v>0</v>
      </c>
      <c r="V351" s="32">
        <v>0</v>
      </c>
      <c r="W351" s="32">
        <v>0</v>
      </c>
      <c r="X351" s="32">
        <v>0</v>
      </c>
      <c r="Y351" s="32">
        <v>0</v>
      </c>
      <c r="Z351" s="32">
        <v>0</v>
      </c>
      <c r="AA351" s="32">
        <v>0</v>
      </c>
    </row>
    <row r="352" spans="2:27" hidden="1" outlineLevel="2" x14ac:dyDescent="0.35">
      <c r="B352" s="53" t="str">
        <f t="shared" si="45"/>
        <v>Value of commissioned assets (V)</v>
      </c>
      <c r="C352" s="31">
        <f t="shared" si="41"/>
        <v>54</v>
      </c>
      <c r="D352" s="51" t="s">
        <v>25</v>
      </c>
      <c r="E352" s="31"/>
      <c r="F352" s="31"/>
      <c r="G352" s="31"/>
      <c r="H352" s="31"/>
      <c r="I352" s="31"/>
      <c r="J352" s="31"/>
      <c r="K352" s="31"/>
      <c r="L352" s="32">
        <v>0</v>
      </c>
      <c r="M352" s="32">
        <v>0</v>
      </c>
      <c r="N352" s="32">
        <v>0</v>
      </c>
      <c r="O352" s="32">
        <v>0</v>
      </c>
      <c r="P352" s="32">
        <v>0</v>
      </c>
      <c r="Q352" s="32">
        <v>0</v>
      </c>
      <c r="R352" s="32">
        <v>0</v>
      </c>
      <c r="S352" s="32">
        <v>0</v>
      </c>
      <c r="T352" s="32">
        <v>0</v>
      </c>
      <c r="U352" s="32">
        <v>0</v>
      </c>
      <c r="V352" s="32">
        <v>0</v>
      </c>
      <c r="W352" s="32">
        <v>0</v>
      </c>
      <c r="X352" s="32">
        <v>0</v>
      </c>
      <c r="Y352" s="32">
        <v>0</v>
      </c>
      <c r="Z352" s="32">
        <v>0</v>
      </c>
      <c r="AA352" s="32">
        <v>0</v>
      </c>
    </row>
    <row r="353" spans="2:27" hidden="1" outlineLevel="2" x14ac:dyDescent="0.35">
      <c r="B353" s="53" t="str">
        <f t="shared" si="46"/>
        <v>Transmission alternatives costs and MCP opex (TA + MCP)</v>
      </c>
      <c r="C353" s="31">
        <f t="shared" si="41"/>
        <v>54</v>
      </c>
      <c r="D353" s="51" t="s">
        <v>25</v>
      </c>
      <c r="E353" s="31"/>
      <c r="F353" s="31"/>
      <c r="G353" s="31"/>
      <c r="H353" s="31"/>
      <c r="I353" s="31"/>
      <c r="J353" s="31"/>
      <c r="K353" s="31"/>
      <c r="L353" s="32">
        <v>0</v>
      </c>
      <c r="M353" s="32">
        <v>0</v>
      </c>
      <c r="N353" s="32">
        <v>0</v>
      </c>
      <c r="O353" s="32">
        <v>0</v>
      </c>
      <c r="P353" s="32">
        <v>0</v>
      </c>
      <c r="Q353" s="32">
        <v>0</v>
      </c>
      <c r="R353" s="32">
        <v>0</v>
      </c>
      <c r="S353" s="32">
        <v>0</v>
      </c>
      <c r="T353" s="32">
        <v>0</v>
      </c>
      <c r="U353" s="32">
        <v>0</v>
      </c>
      <c r="V353" s="32">
        <v>0</v>
      </c>
      <c r="W353" s="32">
        <v>0</v>
      </c>
      <c r="X353" s="32">
        <v>0</v>
      </c>
      <c r="Y353" s="32">
        <v>0</v>
      </c>
      <c r="Z353" s="32">
        <v>0</v>
      </c>
      <c r="AA353" s="32">
        <v>0</v>
      </c>
    </row>
    <row r="354" spans="2:27" hidden="1" outlineLevel="2" x14ac:dyDescent="0.35">
      <c r="B354" s="53" t="str">
        <f t="shared" si="47"/>
        <v>HVDC insurance and reserves costs (HVDC)</v>
      </c>
      <c r="C354" s="31">
        <f t="shared" si="41"/>
        <v>54</v>
      </c>
      <c r="D354" s="51" t="s">
        <v>25</v>
      </c>
      <c r="E354" s="31"/>
      <c r="F354" s="31"/>
      <c r="G354" s="31"/>
      <c r="H354" s="31"/>
      <c r="I354" s="31"/>
      <c r="J354" s="31"/>
      <c r="K354" s="31"/>
      <c r="L354" s="32">
        <v>0</v>
      </c>
      <c r="M354" s="32">
        <v>0</v>
      </c>
      <c r="N354" s="32">
        <v>0</v>
      </c>
      <c r="O354" s="32">
        <v>0</v>
      </c>
      <c r="P354" s="32">
        <v>0</v>
      </c>
      <c r="Q354" s="32">
        <v>0</v>
      </c>
      <c r="R354" s="32">
        <v>0</v>
      </c>
      <c r="S354" s="32">
        <v>0</v>
      </c>
      <c r="T354" s="32">
        <v>0</v>
      </c>
      <c r="U354" s="32">
        <v>0</v>
      </c>
      <c r="V354" s="32">
        <v>0</v>
      </c>
      <c r="W354" s="32">
        <v>0</v>
      </c>
      <c r="X354" s="32">
        <v>0</v>
      </c>
      <c r="Y354" s="32">
        <v>0</v>
      </c>
      <c r="Z354" s="32">
        <v>0</v>
      </c>
      <c r="AA354" s="32">
        <v>0</v>
      </c>
    </row>
    <row r="355" spans="2:27" hidden="1" outlineLevel="2" x14ac:dyDescent="0.35">
      <c r="B355" s="52" t="str">
        <f t="shared" si="42"/>
        <v>Opening RAB value (V)</v>
      </c>
      <c r="C355" s="29">
        <f t="shared" si="41"/>
        <v>55</v>
      </c>
      <c r="D355" s="50" t="s">
        <v>25</v>
      </c>
      <c r="E355" s="29"/>
      <c r="F355" s="29"/>
      <c r="G355" s="29"/>
      <c r="H355" s="29"/>
      <c r="I355" s="29"/>
      <c r="J355" s="29"/>
      <c r="K355" s="29"/>
      <c r="L355" s="30">
        <v>0</v>
      </c>
      <c r="M355" s="30">
        <v>0</v>
      </c>
      <c r="N355" s="30">
        <v>0</v>
      </c>
      <c r="O355" s="30">
        <v>0</v>
      </c>
      <c r="P355" s="30">
        <v>0</v>
      </c>
      <c r="Q355" s="30">
        <v>0</v>
      </c>
      <c r="R355" s="30">
        <v>0</v>
      </c>
      <c r="S355" s="30">
        <v>0</v>
      </c>
      <c r="T355" s="30">
        <v>0</v>
      </c>
      <c r="U355" s="30">
        <v>0</v>
      </c>
      <c r="V355" s="30">
        <v>0</v>
      </c>
      <c r="W355" s="30">
        <v>0</v>
      </c>
      <c r="X355" s="30">
        <v>0</v>
      </c>
      <c r="Y355" s="30">
        <v>0</v>
      </c>
      <c r="Z355" s="30">
        <v>0</v>
      </c>
      <c r="AA355" s="30">
        <v>0</v>
      </c>
    </row>
    <row r="356" spans="2:27" hidden="1" outlineLevel="2" x14ac:dyDescent="0.35">
      <c r="B356" s="52" t="str">
        <f t="shared" si="43"/>
        <v>Accounting Depreciation (Da)</v>
      </c>
      <c r="C356" s="29">
        <f t="shared" si="41"/>
        <v>55</v>
      </c>
      <c r="D356" s="50" t="s">
        <v>25</v>
      </c>
      <c r="E356" s="29"/>
      <c r="F356" s="29"/>
      <c r="G356" s="29"/>
      <c r="H356" s="29"/>
      <c r="I356" s="29"/>
      <c r="J356" s="29"/>
      <c r="K356" s="29"/>
      <c r="L356" s="30">
        <v>0</v>
      </c>
      <c r="M356" s="30">
        <v>0</v>
      </c>
      <c r="N356" s="30">
        <v>0</v>
      </c>
      <c r="O356" s="30">
        <v>0</v>
      </c>
      <c r="P356" s="30">
        <v>0</v>
      </c>
      <c r="Q356" s="30">
        <v>0</v>
      </c>
      <c r="R356" s="30">
        <v>0</v>
      </c>
      <c r="S356" s="30">
        <v>0</v>
      </c>
      <c r="T356" s="30">
        <v>0</v>
      </c>
      <c r="U356" s="30">
        <v>0</v>
      </c>
      <c r="V356" s="30">
        <v>0</v>
      </c>
      <c r="W356" s="30">
        <v>0</v>
      </c>
      <c r="X356" s="30">
        <v>0</v>
      </c>
      <c r="Y356" s="30">
        <v>0</v>
      </c>
      <c r="Z356" s="30">
        <v>0</v>
      </c>
      <c r="AA356" s="30">
        <v>0</v>
      </c>
    </row>
    <row r="357" spans="2:27" hidden="1" outlineLevel="2" x14ac:dyDescent="0.35">
      <c r="B357" s="52" t="str">
        <f t="shared" si="44"/>
        <v>Tax Depreciation (TD)</v>
      </c>
      <c r="C357" s="29">
        <f t="shared" si="41"/>
        <v>55</v>
      </c>
      <c r="D357" s="50" t="s">
        <v>25</v>
      </c>
      <c r="E357" s="29"/>
      <c r="F357" s="29"/>
      <c r="G357" s="29"/>
      <c r="H357" s="29"/>
      <c r="I357" s="29"/>
      <c r="J357" s="29"/>
      <c r="K357" s="29"/>
      <c r="L357" s="30">
        <v>0</v>
      </c>
      <c r="M357" s="30">
        <v>0</v>
      </c>
      <c r="N357" s="30">
        <v>0</v>
      </c>
      <c r="O357" s="30">
        <v>0</v>
      </c>
      <c r="P357" s="30">
        <v>0</v>
      </c>
      <c r="Q357" s="30">
        <v>0</v>
      </c>
      <c r="R357" s="30">
        <v>0</v>
      </c>
      <c r="S357" s="30">
        <v>0</v>
      </c>
      <c r="T357" s="30">
        <v>0</v>
      </c>
      <c r="U357" s="30">
        <v>0</v>
      </c>
      <c r="V357" s="30">
        <v>0</v>
      </c>
      <c r="W357" s="30">
        <v>0</v>
      </c>
      <c r="X357" s="30">
        <v>0</v>
      </c>
      <c r="Y357" s="30">
        <v>0</v>
      </c>
      <c r="Z357" s="30">
        <v>0</v>
      </c>
      <c r="AA357" s="30">
        <v>0</v>
      </c>
    </row>
    <row r="358" spans="2:27" hidden="1" outlineLevel="2" x14ac:dyDescent="0.35">
      <c r="B358" s="52" t="str">
        <f t="shared" si="45"/>
        <v>Value of commissioned assets (V)</v>
      </c>
      <c r="C358" s="29">
        <f t="shared" ref="C358:C421" si="48">+C352+1</f>
        <v>55</v>
      </c>
      <c r="D358" s="50" t="s">
        <v>25</v>
      </c>
      <c r="E358" s="29"/>
      <c r="F358" s="29"/>
      <c r="G358" s="29"/>
      <c r="H358" s="29"/>
      <c r="I358" s="29"/>
      <c r="J358" s="29"/>
      <c r="K358" s="29"/>
      <c r="L358" s="30">
        <v>0</v>
      </c>
      <c r="M358" s="30">
        <v>0</v>
      </c>
      <c r="N358" s="30">
        <v>0</v>
      </c>
      <c r="O358" s="30">
        <v>0</v>
      </c>
      <c r="P358" s="30">
        <v>0</v>
      </c>
      <c r="Q358" s="30">
        <v>0</v>
      </c>
      <c r="R358" s="30">
        <v>0</v>
      </c>
      <c r="S358" s="30">
        <v>0</v>
      </c>
      <c r="T358" s="30">
        <v>0</v>
      </c>
      <c r="U358" s="30">
        <v>0</v>
      </c>
      <c r="V358" s="30">
        <v>0</v>
      </c>
      <c r="W358" s="30">
        <v>0</v>
      </c>
      <c r="X358" s="30">
        <v>0</v>
      </c>
      <c r="Y358" s="30">
        <v>0</v>
      </c>
      <c r="Z358" s="30">
        <v>0</v>
      </c>
      <c r="AA358" s="30">
        <v>0</v>
      </c>
    </row>
    <row r="359" spans="2:27" hidden="1" outlineLevel="2" x14ac:dyDescent="0.35">
      <c r="B359" s="52" t="str">
        <f t="shared" si="46"/>
        <v>Transmission alternatives costs and MCP opex (TA + MCP)</v>
      </c>
      <c r="C359" s="29">
        <f t="shared" si="48"/>
        <v>55</v>
      </c>
      <c r="D359" s="50" t="s">
        <v>25</v>
      </c>
      <c r="E359" s="29"/>
      <c r="F359" s="29"/>
      <c r="G359" s="29"/>
      <c r="H359" s="29"/>
      <c r="I359" s="29"/>
      <c r="J359" s="29"/>
      <c r="K359" s="29"/>
      <c r="L359" s="30">
        <v>0</v>
      </c>
      <c r="M359" s="30">
        <v>0</v>
      </c>
      <c r="N359" s="30">
        <v>0</v>
      </c>
      <c r="O359" s="30">
        <v>0</v>
      </c>
      <c r="P359" s="30">
        <v>0</v>
      </c>
      <c r="Q359" s="30">
        <v>0</v>
      </c>
      <c r="R359" s="30">
        <v>0</v>
      </c>
      <c r="S359" s="30">
        <v>0</v>
      </c>
      <c r="T359" s="30">
        <v>0</v>
      </c>
      <c r="U359" s="30">
        <v>0</v>
      </c>
      <c r="V359" s="30">
        <v>0</v>
      </c>
      <c r="W359" s="30">
        <v>0</v>
      </c>
      <c r="X359" s="30">
        <v>0</v>
      </c>
      <c r="Y359" s="30">
        <v>0</v>
      </c>
      <c r="Z359" s="30">
        <v>0</v>
      </c>
      <c r="AA359" s="30">
        <v>0</v>
      </c>
    </row>
    <row r="360" spans="2:27" hidden="1" outlineLevel="2" x14ac:dyDescent="0.35">
      <c r="B360" s="52" t="str">
        <f t="shared" si="47"/>
        <v>HVDC insurance and reserves costs (HVDC)</v>
      </c>
      <c r="C360" s="29">
        <f t="shared" si="48"/>
        <v>55</v>
      </c>
      <c r="D360" s="50" t="s">
        <v>25</v>
      </c>
      <c r="E360" s="29"/>
      <c r="F360" s="29"/>
      <c r="G360" s="29"/>
      <c r="H360" s="29"/>
      <c r="I360" s="29"/>
      <c r="J360" s="29"/>
      <c r="K360" s="29"/>
      <c r="L360" s="30">
        <v>0</v>
      </c>
      <c r="M360" s="30">
        <v>0</v>
      </c>
      <c r="N360" s="30">
        <v>0</v>
      </c>
      <c r="O360" s="30">
        <v>0</v>
      </c>
      <c r="P360" s="30">
        <v>0</v>
      </c>
      <c r="Q360" s="30">
        <v>0</v>
      </c>
      <c r="R360" s="30">
        <v>0</v>
      </c>
      <c r="S360" s="30">
        <v>0</v>
      </c>
      <c r="T360" s="30">
        <v>0</v>
      </c>
      <c r="U360" s="30">
        <v>0</v>
      </c>
      <c r="V360" s="30">
        <v>0</v>
      </c>
      <c r="W360" s="30">
        <v>0</v>
      </c>
      <c r="X360" s="30">
        <v>0</v>
      </c>
      <c r="Y360" s="30">
        <v>0</v>
      </c>
      <c r="Z360" s="30">
        <v>0</v>
      </c>
      <c r="AA360" s="30">
        <v>0</v>
      </c>
    </row>
    <row r="361" spans="2:27" hidden="1" outlineLevel="2" x14ac:dyDescent="0.35">
      <c r="B361" s="53" t="str">
        <f t="shared" si="42"/>
        <v>Opening RAB value (V)</v>
      </c>
      <c r="C361" s="31">
        <f t="shared" si="48"/>
        <v>56</v>
      </c>
      <c r="D361" s="51" t="s">
        <v>25</v>
      </c>
      <c r="E361" s="31"/>
      <c r="F361" s="31"/>
      <c r="G361" s="31"/>
      <c r="H361" s="31"/>
      <c r="I361" s="31"/>
      <c r="J361" s="31"/>
      <c r="K361" s="31"/>
      <c r="L361" s="32">
        <v>0</v>
      </c>
      <c r="M361" s="32">
        <v>0</v>
      </c>
      <c r="N361" s="32">
        <v>0</v>
      </c>
      <c r="O361" s="32">
        <v>0</v>
      </c>
      <c r="P361" s="32">
        <v>0</v>
      </c>
      <c r="Q361" s="32">
        <v>0</v>
      </c>
      <c r="R361" s="32">
        <v>0</v>
      </c>
      <c r="S361" s="32">
        <v>0</v>
      </c>
      <c r="T361" s="32">
        <v>0</v>
      </c>
      <c r="U361" s="32">
        <v>0</v>
      </c>
      <c r="V361" s="32">
        <v>0</v>
      </c>
      <c r="W361" s="32">
        <v>0</v>
      </c>
      <c r="X361" s="32">
        <v>0</v>
      </c>
      <c r="Y361" s="32">
        <v>0</v>
      </c>
      <c r="Z361" s="32">
        <v>0</v>
      </c>
      <c r="AA361" s="32">
        <v>0</v>
      </c>
    </row>
    <row r="362" spans="2:27" hidden="1" outlineLevel="2" x14ac:dyDescent="0.35">
      <c r="B362" s="53" t="str">
        <f t="shared" si="43"/>
        <v>Accounting Depreciation (Da)</v>
      </c>
      <c r="C362" s="31">
        <f t="shared" si="48"/>
        <v>56</v>
      </c>
      <c r="D362" s="51" t="s">
        <v>25</v>
      </c>
      <c r="E362" s="31"/>
      <c r="F362" s="31"/>
      <c r="G362" s="31"/>
      <c r="H362" s="31"/>
      <c r="I362" s="31"/>
      <c r="J362" s="31"/>
      <c r="K362" s="31"/>
      <c r="L362" s="32">
        <v>0</v>
      </c>
      <c r="M362" s="32">
        <v>0</v>
      </c>
      <c r="N362" s="32">
        <v>0</v>
      </c>
      <c r="O362" s="32">
        <v>0</v>
      </c>
      <c r="P362" s="32">
        <v>0</v>
      </c>
      <c r="Q362" s="32">
        <v>0</v>
      </c>
      <c r="R362" s="32">
        <v>0</v>
      </c>
      <c r="S362" s="32">
        <v>0</v>
      </c>
      <c r="T362" s="32">
        <v>0</v>
      </c>
      <c r="U362" s="32">
        <v>0</v>
      </c>
      <c r="V362" s="32">
        <v>0</v>
      </c>
      <c r="W362" s="32">
        <v>0</v>
      </c>
      <c r="X362" s="32">
        <v>0</v>
      </c>
      <c r="Y362" s="32">
        <v>0</v>
      </c>
      <c r="Z362" s="32">
        <v>0</v>
      </c>
      <c r="AA362" s="32">
        <v>0</v>
      </c>
    </row>
    <row r="363" spans="2:27" hidden="1" outlineLevel="2" x14ac:dyDescent="0.35">
      <c r="B363" s="53" t="str">
        <f t="shared" si="44"/>
        <v>Tax Depreciation (TD)</v>
      </c>
      <c r="C363" s="31">
        <f t="shared" si="48"/>
        <v>56</v>
      </c>
      <c r="D363" s="51" t="s">
        <v>25</v>
      </c>
      <c r="E363" s="31"/>
      <c r="F363" s="31"/>
      <c r="G363" s="31"/>
      <c r="H363" s="31"/>
      <c r="I363" s="31"/>
      <c r="J363" s="31"/>
      <c r="K363" s="31"/>
      <c r="L363" s="32">
        <v>0</v>
      </c>
      <c r="M363" s="32">
        <v>0</v>
      </c>
      <c r="N363" s="32">
        <v>0</v>
      </c>
      <c r="O363" s="32">
        <v>0</v>
      </c>
      <c r="P363" s="32">
        <v>0</v>
      </c>
      <c r="Q363" s="32">
        <v>0</v>
      </c>
      <c r="R363" s="32">
        <v>0</v>
      </c>
      <c r="S363" s="32">
        <v>0</v>
      </c>
      <c r="T363" s="32">
        <v>0</v>
      </c>
      <c r="U363" s="32">
        <v>0</v>
      </c>
      <c r="V363" s="32">
        <v>0</v>
      </c>
      <c r="W363" s="32">
        <v>0</v>
      </c>
      <c r="X363" s="32">
        <v>0</v>
      </c>
      <c r="Y363" s="32">
        <v>0</v>
      </c>
      <c r="Z363" s="32">
        <v>0</v>
      </c>
      <c r="AA363" s="32">
        <v>0</v>
      </c>
    </row>
    <row r="364" spans="2:27" hidden="1" outlineLevel="2" x14ac:dyDescent="0.35">
      <c r="B364" s="53" t="str">
        <f t="shared" si="45"/>
        <v>Value of commissioned assets (V)</v>
      </c>
      <c r="C364" s="31">
        <f t="shared" si="48"/>
        <v>56</v>
      </c>
      <c r="D364" s="51" t="s">
        <v>25</v>
      </c>
      <c r="E364" s="31"/>
      <c r="F364" s="31"/>
      <c r="G364" s="31"/>
      <c r="H364" s="31"/>
      <c r="I364" s="31"/>
      <c r="J364" s="31"/>
      <c r="K364" s="31"/>
      <c r="L364" s="32">
        <v>0</v>
      </c>
      <c r="M364" s="32">
        <v>0</v>
      </c>
      <c r="N364" s="32">
        <v>0</v>
      </c>
      <c r="O364" s="32">
        <v>0</v>
      </c>
      <c r="P364" s="32">
        <v>0</v>
      </c>
      <c r="Q364" s="32">
        <v>0</v>
      </c>
      <c r="R364" s="32">
        <v>0</v>
      </c>
      <c r="S364" s="32">
        <v>0</v>
      </c>
      <c r="T364" s="32">
        <v>0</v>
      </c>
      <c r="U364" s="32">
        <v>0</v>
      </c>
      <c r="V364" s="32">
        <v>0</v>
      </c>
      <c r="W364" s="32">
        <v>0</v>
      </c>
      <c r="X364" s="32">
        <v>0</v>
      </c>
      <c r="Y364" s="32">
        <v>0</v>
      </c>
      <c r="Z364" s="32">
        <v>0</v>
      </c>
      <c r="AA364" s="32">
        <v>0</v>
      </c>
    </row>
    <row r="365" spans="2:27" hidden="1" outlineLevel="2" x14ac:dyDescent="0.35">
      <c r="B365" s="53" t="str">
        <f t="shared" si="46"/>
        <v>Transmission alternatives costs and MCP opex (TA + MCP)</v>
      </c>
      <c r="C365" s="31">
        <f t="shared" si="48"/>
        <v>56</v>
      </c>
      <c r="D365" s="51" t="s">
        <v>25</v>
      </c>
      <c r="E365" s="31"/>
      <c r="F365" s="31"/>
      <c r="G365" s="31"/>
      <c r="H365" s="31"/>
      <c r="I365" s="31"/>
      <c r="J365" s="31"/>
      <c r="K365" s="31"/>
      <c r="L365" s="32">
        <v>0</v>
      </c>
      <c r="M365" s="32">
        <v>0</v>
      </c>
      <c r="N365" s="32">
        <v>0</v>
      </c>
      <c r="O365" s="32">
        <v>0</v>
      </c>
      <c r="P365" s="32">
        <v>0</v>
      </c>
      <c r="Q365" s="32">
        <v>0</v>
      </c>
      <c r="R365" s="32">
        <v>0</v>
      </c>
      <c r="S365" s="32">
        <v>0</v>
      </c>
      <c r="T365" s="32">
        <v>0</v>
      </c>
      <c r="U365" s="32">
        <v>0</v>
      </c>
      <c r="V365" s="32">
        <v>0</v>
      </c>
      <c r="W365" s="32">
        <v>0</v>
      </c>
      <c r="X365" s="32">
        <v>0</v>
      </c>
      <c r="Y365" s="32">
        <v>0</v>
      </c>
      <c r="Z365" s="32">
        <v>0</v>
      </c>
      <c r="AA365" s="32">
        <v>0</v>
      </c>
    </row>
    <row r="366" spans="2:27" hidden="1" outlineLevel="2" x14ac:dyDescent="0.35">
      <c r="B366" s="53" t="str">
        <f t="shared" si="47"/>
        <v>HVDC insurance and reserves costs (HVDC)</v>
      </c>
      <c r="C366" s="31">
        <f t="shared" si="48"/>
        <v>56</v>
      </c>
      <c r="D366" s="51" t="s">
        <v>25</v>
      </c>
      <c r="E366" s="31"/>
      <c r="F366" s="31"/>
      <c r="G366" s="31"/>
      <c r="H366" s="31"/>
      <c r="I366" s="31"/>
      <c r="J366" s="31"/>
      <c r="K366" s="31"/>
      <c r="L366" s="32">
        <v>0</v>
      </c>
      <c r="M366" s="32">
        <v>0</v>
      </c>
      <c r="N366" s="32">
        <v>0</v>
      </c>
      <c r="O366" s="32">
        <v>0</v>
      </c>
      <c r="P366" s="32">
        <v>0</v>
      </c>
      <c r="Q366" s="32">
        <v>0</v>
      </c>
      <c r="R366" s="32">
        <v>0</v>
      </c>
      <c r="S366" s="32">
        <v>0</v>
      </c>
      <c r="T366" s="32">
        <v>0</v>
      </c>
      <c r="U366" s="32">
        <v>0</v>
      </c>
      <c r="V366" s="32">
        <v>0</v>
      </c>
      <c r="W366" s="32">
        <v>0</v>
      </c>
      <c r="X366" s="32">
        <v>0</v>
      </c>
      <c r="Y366" s="32">
        <v>0</v>
      </c>
      <c r="Z366" s="32">
        <v>0</v>
      </c>
      <c r="AA366" s="32">
        <v>0</v>
      </c>
    </row>
    <row r="367" spans="2:27" hidden="1" outlineLevel="2" x14ac:dyDescent="0.35">
      <c r="B367" s="52" t="str">
        <f t="shared" si="42"/>
        <v>Opening RAB value (V)</v>
      </c>
      <c r="C367" s="29">
        <f t="shared" si="48"/>
        <v>57</v>
      </c>
      <c r="D367" s="50" t="s">
        <v>25</v>
      </c>
      <c r="E367" s="29"/>
      <c r="F367" s="29"/>
      <c r="G367" s="29"/>
      <c r="H367" s="29"/>
      <c r="I367" s="29"/>
      <c r="J367" s="29"/>
      <c r="K367" s="29"/>
      <c r="L367" s="30">
        <v>0</v>
      </c>
      <c r="M367" s="30">
        <v>0</v>
      </c>
      <c r="N367" s="30">
        <v>0</v>
      </c>
      <c r="O367" s="30">
        <v>0</v>
      </c>
      <c r="P367" s="30">
        <v>0</v>
      </c>
      <c r="Q367" s="30">
        <v>0</v>
      </c>
      <c r="R367" s="30">
        <v>0</v>
      </c>
      <c r="S367" s="30">
        <v>0</v>
      </c>
      <c r="T367" s="30">
        <v>0</v>
      </c>
      <c r="U367" s="30">
        <v>0</v>
      </c>
      <c r="V367" s="30">
        <v>0</v>
      </c>
      <c r="W367" s="30">
        <v>0</v>
      </c>
      <c r="X367" s="30">
        <v>0</v>
      </c>
      <c r="Y367" s="30">
        <v>0</v>
      </c>
      <c r="Z367" s="30">
        <v>0</v>
      </c>
      <c r="AA367" s="30">
        <v>0</v>
      </c>
    </row>
    <row r="368" spans="2:27" hidden="1" outlineLevel="2" x14ac:dyDescent="0.35">
      <c r="B368" s="52" t="str">
        <f t="shared" si="43"/>
        <v>Accounting Depreciation (Da)</v>
      </c>
      <c r="C368" s="29">
        <f t="shared" si="48"/>
        <v>57</v>
      </c>
      <c r="D368" s="50" t="s">
        <v>25</v>
      </c>
      <c r="E368" s="29"/>
      <c r="F368" s="29"/>
      <c r="G368" s="29"/>
      <c r="H368" s="29"/>
      <c r="I368" s="29"/>
      <c r="J368" s="29"/>
      <c r="K368" s="29"/>
      <c r="L368" s="30">
        <v>0</v>
      </c>
      <c r="M368" s="30">
        <v>0</v>
      </c>
      <c r="N368" s="30">
        <v>0</v>
      </c>
      <c r="O368" s="30">
        <v>0</v>
      </c>
      <c r="P368" s="30">
        <v>0</v>
      </c>
      <c r="Q368" s="30">
        <v>0</v>
      </c>
      <c r="R368" s="30">
        <v>0</v>
      </c>
      <c r="S368" s="30">
        <v>0</v>
      </c>
      <c r="T368" s="30">
        <v>0</v>
      </c>
      <c r="U368" s="30">
        <v>0</v>
      </c>
      <c r="V368" s="30">
        <v>0</v>
      </c>
      <c r="W368" s="30">
        <v>0</v>
      </c>
      <c r="X368" s="30">
        <v>0</v>
      </c>
      <c r="Y368" s="30">
        <v>0</v>
      </c>
      <c r="Z368" s="30">
        <v>0</v>
      </c>
      <c r="AA368" s="30">
        <v>0</v>
      </c>
    </row>
    <row r="369" spans="2:27" hidden="1" outlineLevel="2" x14ac:dyDescent="0.35">
      <c r="B369" s="52" t="str">
        <f t="shared" si="44"/>
        <v>Tax Depreciation (TD)</v>
      </c>
      <c r="C369" s="29">
        <f t="shared" si="48"/>
        <v>57</v>
      </c>
      <c r="D369" s="50" t="s">
        <v>25</v>
      </c>
      <c r="E369" s="29"/>
      <c r="F369" s="29"/>
      <c r="G369" s="29"/>
      <c r="H369" s="29"/>
      <c r="I369" s="29"/>
      <c r="J369" s="29"/>
      <c r="K369" s="29"/>
      <c r="L369" s="30">
        <v>0</v>
      </c>
      <c r="M369" s="30">
        <v>0</v>
      </c>
      <c r="N369" s="30">
        <v>0</v>
      </c>
      <c r="O369" s="30">
        <v>0</v>
      </c>
      <c r="P369" s="30">
        <v>0</v>
      </c>
      <c r="Q369" s="30">
        <v>0</v>
      </c>
      <c r="R369" s="30">
        <v>0</v>
      </c>
      <c r="S369" s="30">
        <v>0</v>
      </c>
      <c r="T369" s="30">
        <v>0</v>
      </c>
      <c r="U369" s="30">
        <v>0</v>
      </c>
      <c r="V369" s="30">
        <v>0</v>
      </c>
      <c r="W369" s="30">
        <v>0</v>
      </c>
      <c r="X369" s="30">
        <v>0</v>
      </c>
      <c r="Y369" s="30">
        <v>0</v>
      </c>
      <c r="Z369" s="30">
        <v>0</v>
      </c>
      <c r="AA369" s="30">
        <v>0</v>
      </c>
    </row>
    <row r="370" spans="2:27" hidden="1" outlineLevel="2" x14ac:dyDescent="0.35">
      <c r="B370" s="52" t="str">
        <f t="shared" si="45"/>
        <v>Value of commissioned assets (V)</v>
      </c>
      <c r="C370" s="29">
        <f t="shared" si="48"/>
        <v>57</v>
      </c>
      <c r="D370" s="50" t="s">
        <v>25</v>
      </c>
      <c r="E370" s="29"/>
      <c r="F370" s="29"/>
      <c r="G370" s="29"/>
      <c r="H370" s="29"/>
      <c r="I370" s="29"/>
      <c r="J370" s="29"/>
      <c r="K370" s="29"/>
      <c r="L370" s="30">
        <v>0</v>
      </c>
      <c r="M370" s="30">
        <v>0</v>
      </c>
      <c r="N370" s="30">
        <v>0</v>
      </c>
      <c r="O370" s="30">
        <v>0</v>
      </c>
      <c r="P370" s="30">
        <v>0</v>
      </c>
      <c r="Q370" s="30">
        <v>0</v>
      </c>
      <c r="R370" s="30">
        <v>0</v>
      </c>
      <c r="S370" s="30">
        <v>0</v>
      </c>
      <c r="T370" s="30">
        <v>0</v>
      </c>
      <c r="U370" s="30">
        <v>0</v>
      </c>
      <c r="V370" s="30">
        <v>0</v>
      </c>
      <c r="W370" s="30">
        <v>0</v>
      </c>
      <c r="X370" s="30">
        <v>0</v>
      </c>
      <c r="Y370" s="30">
        <v>0</v>
      </c>
      <c r="Z370" s="30">
        <v>0</v>
      </c>
      <c r="AA370" s="30">
        <v>0</v>
      </c>
    </row>
    <row r="371" spans="2:27" hidden="1" outlineLevel="2" x14ac:dyDescent="0.35">
      <c r="B371" s="52" t="str">
        <f t="shared" si="46"/>
        <v>Transmission alternatives costs and MCP opex (TA + MCP)</v>
      </c>
      <c r="C371" s="29">
        <f t="shared" si="48"/>
        <v>57</v>
      </c>
      <c r="D371" s="50" t="s">
        <v>25</v>
      </c>
      <c r="E371" s="29"/>
      <c r="F371" s="29"/>
      <c r="G371" s="29"/>
      <c r="H371" s="29"/>
      <c r="I371" s="29"/>
      <c r="J371" s="29"/>
      <c r="K371" s="29"/>
      <c r="L371" s="30">
        <v>0</v>
      </c>
      <c r="M371" s="30">
        <v>0</v>
      </c>
      <c r="N371" s="30">
        <v>0</v>
      </c>
      <c r="O371" s="30">
        <v>0</v>
      </c>
      <c r="P371" s="30">
        <v>0</v>
      </c>
      <c r="Q371" s="30">
        <v>0</v>
      </c>
      <c r="R371" s="30">
        <v>0</v>
      </c>
      <c r="S371" s="30">
        <v>0</v>
      </c>
      <c r="T371" s="30">
        <v>0</v>
      </c>
      <c r="U371" s="30">
        <v>0</v>
      </c>
      <c r="V371" s="30">
        <v>0</v>
      </c>
      <c r="W371" s="30">
        <v>0</v>
      </c>
      <c r="X371" s="30">
        <v>0</v>
      </c>
      <c r="Y371" s="30">
        <v>0</v>
      </c>
      <c r="Z371" s="30">
        <v>0</v>
      </c>
      <c r="AA371" s="30">
        <v>0</v>
      </c>
    </row>
    <row r="372" spans="2:27" hidden="1" outlineLevel="2" x14ac:dyDescent="0.35">
      <c r="B372" s="52" t="str">
        <f t="shared" si="47"/>
        <v>HVDC insurance and reserves costs (HVDC)</v>
      </c>
      <c r="C372" s="29">
        <f t="shared" si="48"/>
        <v>57</v>
      </c>
      <c r="D372" s="50" t="s">
        <v>25</v>
      </c>
      <c r="E372" s="29"/>
      <c r="F372" s="29"/>
      <c r="G372" s="29"/>
      <c r="H372" s="29"/>
      <c r="I372" s="29"/>
      <c r="J372" s="29"/>
      <c r="K372" s="29"/>
      <c r="L372" s="30">
        <v>0</v>
      </c>
      <c r="M372" s="30">
        <v>0</v>
      </c>
      <c r="N372" s="30">
        <v>0</v>
      </c>
      <c r="O372" s="30">
        <v>0</v>
      </c>
      <c r="P372" s="30">
        <v>0</v>
      </c>
      <c r="Q372" s="30">
        <v>0</v>
      </c>
      <c r="R372" s="30">
        <v>0</v>
      </c>
      <c r="S372" s="30">
        <v>0</v>
      </c>
      <c r="T372" s="30">
        <v>0</v>
      </c>
      <c r="U372" s="30">
        <v>0</v>
      </c>
      <c r="V372" s="30">
        <v>0</v>
      </c>
      <c r="W372" s="30">
        <v>0</v>
      </c>
      <c r="X372" s="30">
        <v>0</v>
      </c>
      <c r="Y372" s="30">
        <v>0</v>
      </c>
      <c r="Z372" s="30">
        <v>0</v>
      </c>
      <c r="AA372" s="30">
        <v>0</v>
      </c>
    </row>
    <row r="373" spans="2:27" hidden="1" outlineLevel="2" x14ac:dyDescent="0.35">
      <c r="B373" s="53" t="str">
        <f t="shared" ref="B373:B433" si="49">+$B$24</f>
        <v>Opening RAB value (V)</v>
      </c>
      <c r="C373" s="31">
        <f t="shared" si="48"/>
        <v>58</v>
      </c>
      <c r="D373" s="51" t="s">
        <v>25</v>
      </c>
      <c r="E373" s="31"/>
      <c r="F373" s="31"/>
      <c r="G373" s="31"/>
      <c r="H373" s="31"/>
      <c r="I373" s="31"/>
      <c r="J373" s="31"/>
      <c r="K373" s="31"/>
      <c r="L373" s="32">
        <v>0</v>
      </c>
      <c r="M373" s="32">
        <v>0</v>
      </c>
      <c r="N373" s="32">
        <v>0</v>
      </c>
      <c r="O373" s="32">
        <v>0</v>
      </c>
      <c r="P373" s="32">
        <v>0</v>
      </c>
      <c r="Q373" s="32">
        <v>0</v>
      </c>
      <c r="R373" s="32">
        <v>0</v>
      </c>
      <c r="S373" s="32">
        <v>0</v>
      </c>
      <c r="T373" s="32">
        <v>0</v>
      </c>
      <c r="U373" s="32">
        <v>0</v>
      </c>
      <c r="V373" s="32">
        <v>0</v>
      </c>
      <c r="W373" s="32">
        <v>0</v>
      </c>
      <c r="X373" s="32">
        <v>0</v>
      </c>
      <c r="Y373" s="32">
        <v>0</v>
      </c>
      <c r="Z373" s="32">
        <v>0</v>
      </c>
      <c r="AA373" s="32">
        <v>0</v>
      </c>
    </row>
    <row r="374" spans="2:27" hidden="1" outlineLevel="2" x14ac:dyDescent="0.35">
      <c r="B374" s="53" t="str">
        <f t="shared" ref="B374:B434" si="50">+$B$25</f>
        <v>Accounting Depreciation (Da)</v>
      </c>
      <c r="C374" s="31">
        <f t="shared" si="48"/>
        <v>58</v>
      </c>
      <c r="D374" s="51" t="s">
        <v>25</v>
      </c>
      <c r="E374" s="31"/>
      <c r="F374" s="31"/>
      <c r="G374" s="31"/>
      <c r="H374" s="31"/>
      <c r="I374" s="31"/>
      <c r="J374" s="31"/>
      <c r="K374" s="31"/>
      <c r="L374" s="32">
        <v>0</v>
      </c>
      <c r="M374" s="32">
        <v>0</v>
      </c>
      <c r="N374" s="32">
        <v>0</v>
      </c>
      <c r="O374" s="32">
        <v>0</v>
      </c>
      <c r="P374" s="32">
        <v>0</v>
      </c>
      <c r="Q374" s="32">
        <v>0</v>
      </c>
      <c r="R374" s="32">
        <v>0</v>
      </c>
      <c r="S374" s="32">
        <v>0</v>
      </c>
      <c r="T374" s="32">
        <v>0</v>
      </c>
      <c r="U374" s="32">
        <v>0</v>
      </c>
      <c r="V374" s="32">
        <v>0</v>
      </c>
      <c r="W374" s="32">
        <v>0</v>
      </c>
      <c r="X374" s="32">
        <v>0</v>
      </c>
      <c r="Y374" s="32">
        <v>0</v>
      </c>
      <c r="Z374" s="32">
        <v>0</v>
      </c>
      <c r="AA374" s="32">
        <v>0</v>
      </c>
    </row>
    <row r="375" spans="2:27" hidden="1" outlineLevel="2" x14ac:dyDescent="0.35">
      <c r="B375" s="53" t="str">
        <f t="shared" si="44"/>
        <v>Tax Depreciation (TD)</v>
      </c>
      <c r="C375" s="31">
        <f t="shared" si="48"/>
        <v>58</v>
      </c>
      <c r="D375" s="51" t="s">
        <v>25</v>
      </c>
      <c r="E375" s="31"/>
      <c r="F375" s="31"/>
      <c r="G375" s="31"/>
      <c r="H375" s="31"/>
      <c r="I375" s="31"/>
      <c r="J375" s="31"/>
      <c r="K375" s="31"/>
      <c r="L375" s="32">
        <v>0</v>
      </c>
      <c r="M375" s="32">
        <v>0</v>
      </c>
      <c r="N375" s="32">
        <v>0</v>
      </c>
      <c r="O375" s="32">
        <v>0</v>
      </c>
      <c r="P375" s="32">
        <v>0</v>
      </c>
      <c r="Q375" s="32">
        <v>0</v>
      </c>
      <c r="R375" s="32">
        <v>0</v>
      </c>
      <c r="S375" s="32">
        <v>0</v>
      </c>
      <c r="T375" s="32">
        <v>0</v>
      </c>
      <c r="U375" s="32">
        <v>0</v>
      </c>
      <c r="V375" s="32">
        <v>0</v>
      </c>
      <c r="W375" s="32">
        <v>0</v>
      </c>
      <c r="X375" s="32">
        <v>0</v>
      </c>
      <c r="Y375" s="32">
        <v>0</v>
      </c>
      <c r="Z375" s="32">
        <v>0</v>
      </c>
      <c r="AA375" s="32">
        <v>0</v>
      </c>
    </row>
    <row r="376" spans="2:27" hidden="1" outlineLevel="2" x14ac:dyDescent="0.35">
      <c r="B376" s="53" t="str">
        <f t="shared" si="45"/>
        <v>Value of commissioned assets (V)</v>
      </c>
      <c r="C376" s="31">
        <f t="shared" si="48"/>
        <v>58</v>
      </c>
      <c r="D376" s="51" t="s">
        <v>25</v>
      </c>
      <c r="E376" s="31"/>
      <c r="F376" s="31"/>
      <c r="G376" s="31"/>
      <c r="H376" s="31"/>
      <c r="I376" s="31"/>
      <c r="J376" s="31"/>
      <c r="K376" s="31"/>
      <c r="L376" s="32">
        <v>0</v>
      </c>
      <c r="M376" s="32">
        <v>0</v>
      </c>
      <c r="N376" s="32">
        <v>0</v>
      </c>
      <c r="O376" s="32">
        <v>0</v>
      </c>
      <c r="P376" s="32">
        <v>0</v>
      </c>
      <c r="Q376" s="32">
        <v>0</v>
      </c>
      <c r="R376" s="32">
        <v>0</v>
      </c>
      <c r="S376" s="32">
        <v>0</v>
      </c>
      <c r="T376" s="32">
        <v>0</v>
      </c>
      <c r="U376" s="32">
        <v>0</v>
      </c>
      <c r="V376" s="32">
        <v>0</v>
      </c>
      <c r="W376" s="32">
        <v>0</v>
      </c>
      <c r="X376" s="32">
        <v>0</v>
      </c>
      <c r="Y376" s="32">
        <v>0</v>
      </c>
      <c r="Z376" s="32">
        <v>0</v>
      </c>
      <c r="AA376" s="32">
        <v>0</v>
      </c>
    </row>
    <row r="377" spans="2:27" hidden="1" outlineLevel="2" x14ac:dyDescent="0.35">
      <c r="B377" s="53" t="str">
        <f t="shared" si="46"/>
        <v>Transmission alternatives costs and MCP opex (TA + MCP)</v>
      </c>
      <c r="C377" s="31">
        <f t="shared" si="48"/>
        <v>58</v>
      </c>
      <c r="D377" s="51" t="s">
        <v>25</v>
      </c>
      <c r="E377" s="31"/>
      <c r="F377" s="31"/>
      <c r="G377" s="31"/>
      <c r="H377" s="31"/>
      <c r="I377" s="31"/>
      <c r="J377" s="31"/>
      <c r="K377" s="31"/>
      <c r="L377" s="32">
        <v>0</v>
      </c>
      <c r="M377" s="32">
        <v>0</v>
      </c>
      <c r="N377" s="32">
        <v>0</v>
      </c>
      <c r="O377" s="32">
        <v>0</v>
      </c>
      <c r="P377" s="32">
        <v>0</v>
      </c>
      <c r="Q377" s="32">
        <v>0</v>
      </c>
      <c r="R377" s="32">
        <v>0</v>
      </c>
      <c r="S377" s="32">
        <v>0</v>
      </c>
      <c r="T377" s="32">
        <v>0</v>
      </c>
      <c r="U377" s="32">
        <v>0</v>
      </c>
      <c r="V377" s="32">
        <v>0</v>
      </c>
      <c r="W377" s="32">
        <v>0</v>
      </c>
      <c r="X377" s="32">
        <v>0</v>
      </c>
      <c r="Y377" s="32">
        <v>0</v>
      </c>
      <c r="Z377" s="32">
        <v>0</v>
      </c>
      <c r="AA377" s="32">
        <v>0</v>
      </c>
    </row>
    <row r="378" spans="2:27" hidden="1" outlineLevel="2" x14ac:dyDescent="0.35">
      <c r="B378" s="53" t="str">
        <f t="shared" si="47"/>
        <v>HVDC insurance and reserves costs (HVDC)</v>
      </c>
      <c r="C378" s="31">
        <f t="shared" si="48"/>
        <v>58</v>
      </c>
      <c r="D378" s="51" t="s">
        <v>25</v>
      </c>
      <c r="E378" s="31"/>
      <c r="F378" s="31"/>
      <c r="G378" s="31"/>
      <c r="H378" s="31"/>
      <c r="I378" s="31"/>
      <c r="J378" s="31"/>
      <c r="K378" s="31"/>
      <c r="L378" s="32">
        <v>0</v>
      </c>
      <c r="M378" s="32">
        <v>0</v>
      </c>
      <c r="N378" s="32">
        <v>0</v>
      </c>
      <c r="O378" s="32">
        <v>0</v>
      </c>
      <c r="P378" s="32">
        <v>0</v>
      </c>
      <c r="Q378" s="32">
        <v>0</v>
      </c>
      <c r="R378" s="32">
        <v>0</v>
      </c>
      <c r="S378" s="32">
        <v>0</v>
      </c>
      <c r="T378" s="32">
        <v>0</v>
      </c>
      <c r="U378" s="32">
        <v>0</v>
      </c>
      <c r="V378" s="32">
        <v>0</v>
      </c>
      <c r="W378" s="32">
        <v>0</v>
      </c>
      <c r="X378" s="32">
        <v>0</v>
      </c>
      <c r="Y378" s="32">
        <v>0</v>
      </c>
      <c r="Z378" s="32">
        <v>0</v>
      </c>
      <c r="AA378" s="32">
        <v>0</v>
      </c>
    </row>
    <row r="379" spans="2:27" hidden="1" outlineLevel="2" x14ac:dyDescent="0.35">
      <c r="B379" s="52" t="str">
        <f t="shared" si="49"/>
        <v>Opening RAB value (V)</v>
      </c>
      <c r="C379" s="29">
        <f t="shared" si="48"/>
        <v>59</v>
      </c>
      <c r="D379" s="50" t="s">
        <v>25</v>
      </c>
      <c r="E379" s="29"/>
      <c r="F379" s="29"/>
      <c r="G379" s="29"/>
      <c r="H379" s="29"/>
      <c r="I379" s="29"/>
      <c r="J379" s="29"/>
      <c r="K379" s="29"/>
      <c r="L379" s="30">
        <v>0</v>
      </c>
      <c r="M379" s="30">
        <v>0</v>
      </c>
      <c r="N379" s="30">
        <v>0</v>
      </c>
      <c r="O379" s="30">
        <v>0</v>
      </c>
      <c r="P379" s="30">
        <v>0</v>
      </c>
      <c r="Q379" s="30">
        <v>0</v>
      </c>
      <c r="R379" s="30">
        <v>0</v>
      </c>
      <c r="S379" s="30">
        <v>0</v>
      </c>
      <c r="T379" s="30">
        <v>0</v>
      </c>
      <c r="U379" s="30">
        <v>0</v>
      </c>
      <c r="V379" s="30">
        <v>0</v>
      </c>
      <c r="W379" s="30">
        <v>0</v>
      </c>
      <c r="X379" s="30">
        <v>0</v>
      </c>
      <c r="Y379" s="30">
        <v>0</v>
      </c>
      <c r="Z379" s="30">
        <v>0</v>
      </c>
      <c r="AA379" s="30">
        <v>0</v>
      </c>
    </row>
    <row r="380" spans="2:27" hidden="1" outlineLevel="2" x14ac:dyDescent="0.35">
      <c r="B380" s="52" t="str">
        <f t="shared" si="50"/>
        <v>Accounting Depreciation (Da)</v>
      </c>
      <c r="C380" s="29">
        <f t="shared" si="48"/>
        <v>59</v>
      </c>
      <c r="D380" s="50" t="s">
        <v>25</v>
      </c>
      <c r="E380" s="29"/>
      <c r="F380" s="29"/>
      <c r="G380" s="29"/>
      <c r="H380" s="29"/>
      <c r="I380" s="29"/>
      <c r="J380" s="29"/>
      <c r="K380" s="29"/>
      <c r="L380" s="30">
        <v>0</v>
      </c>
      <c r="M380" s="30">
        <v>0</v>
      </c>
      <c r="N380" s="30">
        <v>0</v>
      </c>
      <c r="O380" s="30">
        <v>0</v>
      </c>
      <c r="P380" s="30">
        <v>0</v>
      </c>
      <c r="Q380" s="30">
        <v>0</v>
      </c>
      <c r="R380" s="30">
        <v>0</v>
      </c>
      <c r="S380" s="30">
        <v>0</v>
      </c>
      <c r="T380" s="30">
        <v>0</v>
      </c>
      <c r="U380" s="30">
        <v>0</v>
      </c>
      <c r="V380" s="30">
        <v>0</v>
      </c>
      <c r="W380" s="30">
        <v>0</v>
      </c>
      <c r="X380" s="30">
        <v>0</v>
      </c>
      <c r="Y380" s="30">
        <v>0</v>
      </c>
      <c r="Z380" s="30">
        <v>0</v>
      </c>
      <c r="AA380" s="30">
        <v>0</v>
      </c>
    </row>
    <row r="381" spans="2:27" hidden="1" outlineLevel="2" x14ac:dyDescent="0.35">
      <c r="B381" s="52" t="str">
        <f t="shared" ref="B381:B441" si="51">+$B$26</f>
        <v>Tax Depreciation (TD)</v>
      </c>
      <c r="C381" s="29">
        <f t="shared" si="48"/>
        <v>59</v>
      </c>
      <c r="D381" s="50" t="s">
        <v>25</v>
      </c>
      <c r="E381" s="29"/>
      <c r="F381" s="29"/>
      <c r="G381" s="29"/>
      <c r="H381" s="29"/>
      <c r="I381" s="29"/>
      <c r="J381" s="29"/>
      <c r="K381" s="29"/>
      <c r="L381" s="30">
        <v>0</v>
      </c>
      <c r="M381" s="30">
        <v>0</v>
      </c>
      <c r="N381" s="30">
        <v>0</v>
      </c>
      <c r="O381" s="30">
        <v>0</v>
      </c>
      <c r="P381" s="30">
        <v>0</v>
      </c>
      <c r="Q381" s="30">
        <v>0</v>
      </c>
      <c r="R381" s="30">
        <v>0</v>
      </c>
      <c r="S381" s="30">
        <v>0</v>
      </c>
      <c r="T381" s="30">
        <v>0</v>
      </c>
      <c r="U381" s="30">
        <v>0</v>
      </c>
      <c r="V381" s="30">
        <v>0</v>
      </c>
      <c r="W381" s="30">
        <v>0</v>
      </c>
      <c r="X381" s="30">
        <v>0</v>
      </c>
      <c r="Y381" s="30">
        <v>0</v>
      </c>
      <c r="Z381" s="30">
        <v>0</v>
      </c>
      <c r="AA381" s="30">
        <v>0</v>
      </c>
    </row>
    <row r="382" spans="2:27" hidden="1" outlineLevel="2" x14ac:dyDescent="0.35">
      <c r="B382" s="52" t="str">
        <f t="shared" ref="B382:B442" si="52">+$B$27</f>
        <v>Value of commissioned assets (V)</v>
      </c>
      <c r="C382" s="29">
        <f t="shared" si="48"/>
        <v>59</v>
      </c>
      <c r="D382" s="50" t="s">
        <v>25</v>
      </c>
      <c r="E382" s="29"/>
      <c r="F382" s="29"/>
      <c r="G382" s="29"/>
      <c r="H382" s="29"/>
      <c r="I382" s="29"/>
      <c r="J382" s="29"/>
      <c r="K382" s="29"/>
      <c r="L382" s="30">
        <v>0</v>
      </c>
      <c r="M382" s="30">
        <v>0</v>
      </c>
      <c r="N382" s="30">
        <v>0</v>
      </c>
      <c r="O382" s="30">
        <v>0</v>
      </c>
      <c r="P382" s="30">
        <v>0</v>
      </c>
      <c r="Q382" s="30">
        <v>0</v>
      </c>
      <c r="R382" s="30">
        <v>0</v>
      </c>
      <c r="S382" s="30">
        <v>0</v>
      </c>
      <c r="T382" s="30">
        <v>0</v>
      </c>
      <c r="U382" s="30">
        <v>0</v>
      </c>
      <c r="V382" s="30">
        <v>0</v>
      </c>
      <c r="W382" s="30">
        <v>0</v>
      </c>
      <c r="X382" s="30">
        <v>0</v>
      </c>
      <c r="Y382" s="30">
        <v>0</v>
      </c>
      <c r="Z382" s="30">
        <v>0</v>
      </c>
      <c r="AA382" s="30">
        <v>0</v>
      </c>
    </row>
    <row r="383" spans="2:27" hidden="1" outlineLevel="2" x14ac:dyDescent="0.35">
      <c r="B383" s="52" t="str">
        <f t="shared" ref="B383:B443" si="53">+$B$28</f>
        <v>Transmission alternatives costs and MCP opex (TA + MCP)</v>
      </c>
      <c r="C383" s="29">
        <f t="shared" si="48"/>
        <v>59</v>
      </c>
      <c r="D383" s="50" t="s">
        <v>25</v>
      </c>
      <c r="E383" s="29"/>
      <c r="F383" s="29"/>
      <c r="G383" s="29"/>
      <c r="H383" s="29"/>
      <c r="I383" s="29"/>
      <c r="J383" s="29"/>
      <c r="K383" s="29"/>
      <c r="L383" s="30">
        <v>0</v>
      </c>
      <c r="M383" s="30">
        <v>0</v>
      </c>
      <c r="N383" s="30">
        <v>0</v>
      </c>
      <c r="O383" s="30">
        <v>0</v>
      </c>
      <c r="P383" s="30">
        <v>0</v>
      </c>
      <c r="Q383" s="30">
        <v>0</v>
      </c>
      <c r="R383" s="30">
        <v>0</v>
      </c>
      <c r="S383" s="30">
        <v>0</v>
      </c>
      <c r="T383" s="30">
        <v>0</v>
      </c>
      <c r="U383" s="30">
        <v>0</v>
      </c>
      <c r="V383" s="30">
        <v>0</v>
      </c>
      <c r="W383" s="30">
        <v>0</v>
      </c>
      <c r="X383" s="30">
        <v>0</v>
      </c>
      <c r="Y383" s="30">
        <v>0</v>
      </c>
      <c r="Z383" s="30">
        <v>0</v>
      </c>
      <c r="AA383" s="30">
        <v>0</v>
      </c>
    </row>
    <row r="384" spans="2:27" hidden="1" outlineLevel="2" x14ac:dyDescent="0.35">
      <c r="B384" s="52" t="str">
        <f t="shared" ref="B384:B444" si="54">+$B$29</f>
        <v>HVDC insurance and reserves costs (HVDC)</v>
      </c>
      <c r="C384" s="29">
        <f t="shared" si="48"/>
        <v>59</v>
      </c>
      <c r="D384" s="50" t="s">
        <v>25</v>
      </c>
      <c r="E384" s="29"/>
      <c r="F384" s="29"/>
      <c r="G384" s="29"/>
      <c r="H384" s="29"/>
      <c r="I384" s="29"/>
      <c r="J384" s="29"/>
      <c r="K384" s="29"/>
      <c r="L384" s="30">
        <v>0</v>
      </c>
      <c r="M384" s="30">
        <v>0</v>
      </c>
      <c r="N384" s="30">
        <v>0</v>
      </c>
      <c r="O384" s="30">
        <v>0</v>
      </c>
      <c r="P384" s="30">
        <v>0</v>
      </c>
      <c r="Q384" s="30">
        <v>0</v>
      </c>
      <c r="R384" s="30">
        <v>0</v>
      </c>
      <c r="S384" s="30">
        <v>0</v>
      </c>
      <c r="T384" s="30">
        <v>0</v>
      </c>
      <c r="U384" s="30">
        <v>0</v>
      </c>
      <c r="V384" s="30">
        <v>0</v>
      </c>
      <c r="W384" s="30">
        <v>0</v>
      </c>
      <c r="X384" s="30">
        <v>0</v>
      </c>
      <c r="Y384" s="30">
        <v>0</v>
      </c>
      <c r="Z384" s="30">
        <v>0</v>
      </c>
      <c r="AA384" s="30">
        <v>0</v>
      </c>
    </row>
    <row r="385" spans="2:27" hidden="1" outlineLevel="2" x14ac:dyDescent="0.35">
      <c r="B385" s="53" t="str">
        <f t="shared" si="49"/>
        <v>Opening RAB value (V)</v>
      </c>
      <c r="C385" s="31">
        <f t="shared" si="48"/>
        <v>60</v>
      </c>
      <c r="D385" s="51" t="s">
        <v>25</v>
      </c>
      <c r="E385" s="31"/>
      <c r="F385" s="31"/>
      <c r="G385" s="31"/>
      <c r="H385" s="31"/>
      <c r="I385" s="31"/>
      <c r="J385" s="31"/>
      <c r="K385" s="31"/>
      <c r="L385" s="32">
        <v>0</v>
      </c>
      <c r="M385" s="32">
        <v>0</v>
      </c>
      <c r="N385" s="32">
        <v>0</v>
      </c>
      <c r="O385" s="32">
        <v>0</v>
      </c>
      <c r="P385" s="32">
        <v>0</v>
      </c>
      <c r="Q385" s="32">
        <v>0</v>
      </c>
      <c r="R385" s="32">
        <v>0</v>
      </c>
      <c r="S385" s="32">
        <v>0</v>
      </c>
      <c r="T385" s="32">
        <v>0</v>
      </c>
      <c r="U385" s="32">
        <v>0</v>
      </c>
      <c r="V385" s="32">
        <v>0</v>
      </c>
      <c r="W385" s="32">
        <v>0</v>
      </c>
      <c r="X385" s="32">
        <v>0</v>
      </c>
      <c r="Y385" s="32">
        <v>0</v>
      </c>
      <c r="Z385" s="32">
        <v>0</v>
      </c>
      <c r="AA385" s="32">
        <v>0</v>
      </c>
    </row>
    <row r="386" spans="2:27" hidden="1" outlineLevel="2" x14ac:dyDescent="0.35">
      <c r="B386" s="53" t="str">
        <f t="shared" si="50"/>
        <v>Accounting Depreciation (Da)</v>
      </c>
      <c r="C386" s="31">
        <f t="shared" si="48"/>
        <v>60</v>
      </c>
      <c r="D386" s="51" t="s">
        <v>25</v>
      </c>
      <c r="E386" s="31"/>
      <c r="F386" s="31"/>
      <c r="G386" s="31"/>
      <c r="H386" s="31"/>
      <c r="I386" s="31"/>
      <c r="J386" s="31"/>
      <c r="K386" s="31"/>
      <c r="L386" s="32">
        <v>0</v>
      </c>
      <c r="M386" s="32">
        <v>0</v>
      </c>
      <c r="N386" s="32">
        <v>0</v>
      </c>
      <c r="O386" s="32">
        <v>0</v>
      </c>
      <c r="P386" s="32">
        <v>0</v>
      </c>
      <c r="Q386" s="32">
        <v>0</v>
      </c>
      <c r="R386" s="32">
        <v>0</v>
      </c>
      <c r="S386" s="32">
        <v>0</v>
      </c>
      <c r="T386" s="32">
        <v>0</v>
      </c>
      <c r="U386" s="32">
        <v>0</v>
      </c>
      <c r="V386" s="32">
        <v>0</v>
      </c>
      <c r="W386" s="32">
        <v>0</v>
      </c>
      <c r="X386" s="32">
        <v>0</v>
      </c>
      <c r="Y386" s="32">
        <v>0</v>
      </c>
      <c r="Z386" s="32">
        <v>0</v>
      </c>
      <c r="AA386" s="32">
        <v>0</v>
      </c>
    </row>
    <row r="387" spans="2:27" hidden="1" outlineLevel="2" x14ac:dyDescent="0.35">
      <c r="B387" s="53" t="str">
        <f t="shared" si="51"/>
        <v>Tax Depreciation (TD)</v>
      </c>
      <c r="C387" s="31">
        <f t="shared" si="48"/>
        <v>60</v>
      </c>
      <c r="D387" s="51" t="s">
        <v>25</v>
      </c>
      <c r="E387" s="31"/>
      <c r="F387" s="31"/>
      <c r="G387" s="31"/>
      <c r="H387" s="31"/>
      <c r="I387" s="31"/>
      <c r="J387" s="31"/>
      <c r="K387" s="31"/>
      <c r="L387" s="32">
        <v>0</v>
      </c>
      <c r="M387" s="32">
        <v>0</v>
      </c>
      <c r="N387" s="32">
        <v>0</v>
      </c>
      <c r="O387" s="32">
        <v>0</v>
      </c>
      <c r="P387" s="32">
        <v>0</v>
      </c>
      <c r="Q387" s="32">
        <v>0</v>
      </c>
      <c r="R387" s="32">
        <v>0</v>
      </c>
      <c r="S387" s="32">
        <v>0</v>
      </c>
      <c r="T387" s="32">
        <v>0</v>
      </c>
      <c r="U387" s="32">
        <v>0</v>
      </c>
      <c r="V387" s="32">
        <v>0</v>
      </c>
      <c r="W387" s="32">
        <v>0</v>
      </c>
      <c r="X387" s="32">
        <v>0</v>
      </c>
      <c r="Y387" s="32">
        <v>0</v>
      </c>
      <c r="Z387" s="32">
        <v>0</v>
      </c>
      <c r="AA387" s="32">
        <v>0</v>
      </c>
    </row>
    <row r="388" spans="2:27" hidden="1" outlineLevel="2" x14ac:dyDescent="0.35">
      <c r="B388" s="53" t="str">
        <f t="shared" si="52"/>
        <v>Value of commissioned assets (V)</v>
      </c>
      <c r="C388" s="31">
        <f t="shared" si="48"/>
        <v>60</v>
      </c>
      <c r="D388" s="51" t="s">
        <v>25</v>
      </c>
      <c r="E388" s="31"/>
      <c r="F388" s="31"/>
      <c r="G388" s="31"/>
      <c r="H388" s="31"/>
      <c r="I388" s="31"/>
      <c r="J388" s="31"/>
      <c r="K388" s="31"/>
      <c r="L388" s="32">
        <v>0</v>
      </c>
      <c r="M388" s="32">
        <v>0</v>
      </c>
      <c r="N388" s="32">
        <v>0</v>
      </c>
      <c r="O388" s="32">
        <v>0</v>
      </c>
      <c r="P388" s="32">
        <v>0</v>
      </c>
      <c r="Q388" s="32">
        <v>0</v>
      </c>
      <c r="R388" s="32">
        <v>0</v>
      </c>
      <c r="S388" s="32">
        <v>0</v>
      </c>
      <c r="T388" s="32">
        <v>0</v>
      </c>
      <c r="U388" s="32">
        <v>0</v>
      </c>
      <c r="V388" s="32">
        <v>0</v>
      </c>
      <c r="W388" s="32">
        <v>0</v>
      </c>
      <c r="X388" s="32">
        <v>0</v>
      </c>
      <c r="Y388" s="32">
        <v>0</v>
      </c>
      <c r="Z388" s="32">
        <v>0</v>
      </c>
      <c r="AA388" s="32">
        <v>0</v>
      </c>
    </row>
    <row r="389" spans="2:27" hidden="1" outlineLevel="2" x14ac:dyDescent="0.35">
      <c r="B389" s="53" t="str">
        <f t="shared" si="53"/>
        <v>Transmission alternatives costs and MCP opex (TA + MCP)</v>
      </c>
      <c r="C389" s="31">
        <f t="shared" si="48"/>
        <v>60</v>
      </c>
      <c r="D389" s="51" t="s">
        <v>25</v>
      </c>
      <c r="E389" s="31"/>
      <c r="F389" s="31"/>
      <c r="G389" s="31"/>
      <c r="H389" s="31"/>
      <c r="I389" s="31"/>
      <c r="J389" s="31"/>
      <c r="K389" s="31"/>
      <c r="L389" s="32">
        <v>0</v>
      </c>
      <c r="M389" s="32">
        <v>0</v>
      </c>
      <c r="N389" s="32">
        <v>0</v>
      </c>
      <c r="O389" s="32">
        <v>0</v>
      </c>
      <c r="P389" s="32">
        <v>0</v>
      </c>
      <c r="Q389" s="32">
        <v>0</v>
      </c>
      <c r="R389" s="32">
        <v>0</v>
      </c>
      <c r="S389" s="32">
        <v>0</v>
      </c>
      <c r="T389" s="32">
        <v>0</v>
      </c>
      <c r="U389" s="32">
        <v>0</v>
      </c>
      <c r="V389" s="32">
        <v>0</v>
      </c>
      <c r="W389" s="32">
        <v>0</v>
      </c>
      <c r="X389" s="32">
        <v>0</v>
      </c>
      <c r="Y389" s="32">
        <v>0</v>
      </c>
      <c r="Z389" s="32">
        <v>0</v>
      </c>
      <c r="AA389" s="32">
        <v>0</v>
      </c>
    </row>
    <row r="390" spans="2:27" hidden="1" outlineLevel="2" x14ac:dyDescent="0.35">
      <c r="B390" s="53" t="str">
        <f t="shared" si="54"/>
        <v>HVDC insurance and reserves costs (HVDC)</v>
      </c>
      <c r="C390" s="31">
        <f t="shared" si="48"/>
        <v>60</v>
      </c>
      <c r="D390" s="51" t="s">
        <v>25</v>
      </c>
      <c r="E390" s="31"/>
      <c r="F390" s="31"/>
      <c r="G390" s="31"/>
      <c r="H390" s="31"/>
      <c r="I390" s="31"/>
      <c r="J390" s="31"/>
      <c r="K390" s="31"/>
      <c r="L390" s="32">
        <v>0</v>
      </c>
      <c r="M390" s="32">
        <v>0</v>
      </c>
      <c r="N390" s="32">
        <v>0</v>
      </c>
      <c r="O390" s="32">
        <v>0</v>
      </c>
      <c r="P390" s="32">
        <v>0</v>
      </c>
      <c r="Q390" s="32">
        <v>0</v>
      </c>
      <c r="R390" s="32">
        <v>0</v>
      </c>
      <c r="S390" s="32">
        <v>0</v>
      </c>
      <c r="T390" s="32">
        <v>0</v>
      </c>
      <c r="U390" s="32">
        <v>0</v>
      </c>
      <c r="V390" s="32">
        <v>0</v>
      </c>
      <c r="W390" s="32">
        <v>0</v>
      </c>
      <c r="X390" s="32">
        <v>0</v>
      </c>
      <c r="Y390" s="32">
        <v>0</v>
      </c>
      <c r="Z390" s="32">
        <v>0</v>
      </c>
      <c r="AA390" s="32">
        <v>0</v>
      </c>
    </row>
    <row r="391" spans="2:27" hidden="1" outlineLevel="2" x14ac:dyDescent="0.35">
      <c r="B391" s="52" t="str">
        <f t="shared" si="49"/>
        <v>Opening RAB value (V)</v>
      </c>
      <c r="C391" s="29">
        <f t="shared" si="48"/>
        <v>61</v>
      </c>
      <c r="D391" s="50" t="s">
        <v>25</v>
      </c>
      <c r="E391" s="29"/>
      <c r="F391" s="29"/>
      <c r="G391" s="29"/>
      <c r="H391" s="29"/>
      <c r="I391" s="29"/>
      <c r="J391" s="29"/>
      <c r="K391" s="29"/>
      <c r="L391" s="30">
        <v>0</v>
      </c>
      <c r="M391" s="30">
        <v>0</v>
      </c>
      <c r="N391" s="30">
        <v>0</v>
      </c>
      <c r="O391" s="30">
        <v>0</v>
      </c>
      <c r="P391" s="30">
        <v>0</v>
      </c>
      <c r="Q391" s="30">
        <v>0</v>
      </c>
      <c r="R391" s="30">
        <v>0</v>
      </c>
      <c r="S391" s="30">
        <v>0</v>
      </c>
      <c r="T391" s="30">
        <v>0</v>
      </c>
      <c r="U391" s="30">
        <v>0</v>
      </c>
      <c r="V391" s="30">
        <v>0</v>
      </c>
      <c r="W391" s="30">
        <v>0</v>
      </c>
      <c r="X391" s="30">
        <v>0</v>
      </c>
      <c r="Y391" s="30">
        <v>0</v>
      </c>
      <c r="Z391" s="30">
        <v>0</v>
      </c>
      <c r="AA391" s="30">
        <v>0</v>
      </c>
    </row>
    <row r="392" spans="2:27" hidden="1" outlineLevel="2" x14ac:dyDescent="0.35">
      <c r="B392" s="52" t="str">
        <f t="shared" si="50"/>
        <v>Accounting Depreciation (Da)</v>
      </c>
      <c r="C392" s="29">
        <f t="shared" si="48"/>
        <v>61</v>
      </c>
      <c r="D392" s="50" t="s">
        <v>25</v>
      </c>
      <c r="E392" s="29"/>
      <c r="F392" s="29"/>
      <c r="G392" s="29"/>
      <c r="H392" s="29"/>
      <c r="I392" s="29"/>
      <c r="J392" s="29"/>
      <c r="K392" s="29"/>
      <c r="L392" s="30">
        <v>0</v>
      </c>
      <c r="M392" s="30">
        <v>0</v>
      </c>
      <c r="N392" s="30">
        <v>0</v>
      </c>
      <c r="O392" s="30">
        <v>0</v>
      </c>
      <c r="P392" s="30">
        <v>0</v>
      </c>
      <c r="Q392" s="30">
        <v>0</v>
      </c>
      <c r="R392" s="30">
        <v>0</v>
      </c>
      <c r="S392" s="30">
        <v>0</v>
      </c>
      <c r="T392" s="30">
        <v>0</v>
      </c>
      <c r="U392" s="30">
        <v>0</v>
      </c>
      <c r="V392" s="30">
        <v>0</v>
      </c>
      <c r="W392" s="30">
        <v>0</v>
      </c>
      <c r="X392" s="30">
        <v>0</v>
      </c>
      <c r="Y392" s="30">
        <v>0</v>
      </c>
      <c r="Z392" s="30">
        <v>0</v>
      </c>
      <c r="AA392" s="30">
        <v>0</v>
      </c>
    </row>
    <row r="393" spans="2:27" hidden="1" outlineLevel="2" x14ac:dyDescent="0.35">
      <c r="B393" s="52" t="str">
        <f t="shared" si="51"/>
        <v>Tax Depreciation (TD)</v>
      </c>
      <c r="C393" s="29">
        <f t="shared" si="48"/>
        <v>61</v>
      </c>
      <c r="D393" s="50" t="s">
        <v>25</v>
      </c>
      <c r="E393" s="29"/>
      <c r="F393" s="29"/>
      <c r="G393" s="29"/>
      <c r="H393" s="29"/>
      <c r="I393" s="29"/>
      <c r="J393" s="29"/>
      <c r="K393" s="29"/>
      <c r="L393" s="30">
        <v>0</v>
      </c>
      <c r="M393" s="30">
        <v>0</v>
      </c>
      <c r="N393" s="30">
        <v>0</v>
      </c>
      <c r="O393" s="30">
        <v>0</v>
      </c>
      <c r="P393" s="30">
        <v>0</v>
      </c>
      <c r="Q393" s="30">
        <v>0</v>
      </c>
      <c r="R393" s="30">
        <v>0</v>
      </c>
      <c r="S393" s="30">
        <v>0</v>
      </c>
      <c r="T393" s="30">
        <v>0</v>
      </c>
      <c r="U393" s="30">
        <v>0</v>
      </c>
      <c r="V393" s="30">
        <v>0</v>
      </c>
      <c r="W393" s="30">
        <v>0</v>
      </c>
      <c r="X393" s="30">
        <v>0</v>
      </c>
      <c r="Y393" s="30">
        <v>0</v>
      </c>
      <c r="Z393" s="30">
        <v>0</v>
      </c>
      <c r="AA393" s="30">
        <v>0</v>
      </c>
    </row>
    <row r="394" spans="2:27" hidden="1" outlineLevel="2" x14ac:dyDescent="0.35">
      <c r="B394" s="52" t="str">
        <f t="shared" si="52"/>
        <v>Value of commissioned assets (V)</v>
      </c>
      <c r="C394" s="29">
        <f t="shared" si="48"/>
        <v>61</v>
      </c>
      <c r="D394" s="50" t="s">
        <v>25</v>
      </c>
      <c r="E394" s="29"/>
      <c r="F394" s="29"/>
      <c r="G394" s="29"/>
      <c r="H394" s="29"/>
      <c r="I394" s="29"/>
      <c r="J394" s="29"/>
      <c r="K394" s="29"/>
      <c r="L394" s="30">
        <v>0</v>
      </c>
      <c r="M394" s="30">
        <v>0</v>
      </c>
      <c r="N394" s="30">
        <v>0</v>
      </c>
      <c r="O394" s="30">
        <v>0</v>
      </c>
      <c r="P394" s="30">
        <v>0</v>
      </c>
      <c r="Q394" s="30">
        <v>0</v>
      </c>
      <c r="R394" s="30">
        <v>0</v>
      </c>
      <c r="S394" s="30">
        <v>0</v>
      </c>
      <c r="T394" s="30">
        <v>0</v>
      </c>
      <c r="U394" s="30">
        <v>0</v>
      </c>
      <c r="V394" s="30">
        <v>0</v>
      </c>
      <c r="W394" s="30">
        <v>0</v>
      </c>
      <c r="X394" s="30">
        <v>0</v>
      </c>
      <c r="Y394" s="30">
        <v>0</v>
      </c>
      <c r="Z394" s="30">
        <v>0</v>
      </c>
      <c r="AA394" s="30">
        <v>0</v>
      </c>
    </row>
    <row r="395" spans="2:27" hidden="1" outlineLevel="2" x14ac:dyDescent="0.35">
      <c r="B395" s="52" t="str">
        <f t="shared" si="53"/>
        <v>Transmission alternatives costs and MCP opex (TA + MCP)</v>
      </c>
      <c r="C395" s="29">
        <f t="shared" si="48"/>
        <v>61</v>
      </c>
      <c r="D395" s="50" t="s">
        <v>25</v>
      </c>
      <c r="E395" s="29"/>
      <c r="F395" s="29"/>
      <c r="G395" s="29"/>
      <c r="H395" s="29"/>
      <c r="I395" s="29"/>
      <c r="J395" s="29"/>
      <c r="K395" s="29"/>
      <c r="L395" s="30">
        <v>0</v>
      </c>
      <c r="M395" s="30">
        <v>0</v>
      </c>
      <c r="N395" s="30">
        <v>0</v>
      </c>
      <c r="O395" s="30">
        <v>0</v>
      </c>
      <c r="P395" s="30">
        <v>0</v>
      </c>
      <c r="Q395" s="30">
        <v>0</v>
      </c>
      <c r="R395" s="30">
        <v>0</v>
      </c>
      <c r="S395" s="30">
        <v>0</v>
      </c>
      <c r="T395" s="30">
        <v>0</v>
      </c>
      <c r="U395" s="30">
        <v>0</v>
      </c>
      <c r="V395" s="30">
        <v>0</v>
      </c>
      <c r="W395" s="30">
        <v>0</v>
      </c>
      <c r="X395" s="30">
        <v>0</v>
      </c>
      <c r="Y395" s="30">
        <v>0</v>
      </c>
      <c r="Z395" s="30">
        <v>0</v>
      </c>
      <c r="AA395" s="30">
        <v>0</v>
      </c>
    </row>
    <row r="396" spans="2:27" hidden="1" outlineLevel="2" x14ac:dyDescent="0.35">
      <c r="B396" s="52" t="str">
        <f t="shared" si="54"/>
        <v>HVDC insurance and reserves costs (HVDC)</v>
      </c>
      <c r="C396" s="29">
        <f t="shared" si="48"/>
        <v>61</v>
      </c>
      <c r="D396" s="50" t="s">
        <v>25</v>
      </c>
      <c r="E396" s="29"/>
      <c r="F396" s="29"/>
      <c r="G396" s="29"/>
      <c r="H396" s="29"/>
      <c r="I396" s="29"/>
      <c r="J396" s="29"/>
      <c r="K396" s="29"/>
      <c r="L396" s="30">
        <v>0</v>
      </c>
      <c r="M396" s="30">
        <v>0</v>
      </c>
      <c r="N396" s="30">
        <v>0</v>
      </c>
      <c r="O396" s="30">
        <v>0</v>
      </c>
      <c r="P396" s="30">
        <v>0</v>
      </c>
      <c r="Q396" s="30">
        <v>0</v>
      </c>
      <c r="R396" s="30">
        <v>0</v>
      </c>
      <c r="S396" s="30">
        <v>0</v>
      </c>
      <c r="T396" s="30">
        <v>0</v>
      </c>
      <c r="U396" s="30">
        <v>0</v>
      </c>
      <c r="V396" s="30">
        <v>0</v>
      </c>
      <c r="W396" s="30">
        <v>0</v>
      </c>
      <c r="X396" s="30">
        <v>0</v>
      </c>
      <c r="Y396" s="30">
        <v>0</v>
      </c>
      <c r="Z396" s="30">
        <v>0</v>
      </c>
      <c r="AA396" s="30">
        <v>0</v>
      </c>
    </row>
    <row r="397" spans="2:27" hidden="1" outlineLevel="2" x14ac:dyDescent="0.35">
      <c r="B397" s="53" t="str">
        <f t="shared" si="49"/>
        <v>Opening RAB value (V)</v>
      </c>
      <c r="C397" s="31">
        <f t="shared" si="48"/>
        <v>62</v>
      </c>
      <c r="D397" s="51" t="s">
        <v>25</v>
      </c>
      <c r="E397" s="31"/>
      <c r="F397" s="31"/>
      <c r="G397" s="31"/>
      <c r="H397" s="31"/>
      <c r="I397" s="31"/>
      <c r="J397" s="31"/>
      <c r="K397" s="31"/>
      <c r="L397" s="32">
        <v>0</v>
      </c>
      <c r="M397" s="32">
        <v>0</v>
      </c>
      <c r="N397" s="32">
        <v>0</v>
      </c>
      <c r="O397" s="32">
        <v>0</v>
      </c>
      <c r="P397" s="32">
        <v>0</v>
      </c>
      <c r="Q397" s="32">
        <v>0</v>
      </c>
      <c r="R397" s="32">
        <v>0</v>
      </c>
      <c r="S397" s="32">
        <v>0</v>
      </c>
      <c r="T397" s="32">
        <v>0</v>
      </c>
      <c r="U397" s="32">
        <v>0</v>
      </c>
      <c r="V397" s="32">
        <v>0</v>
      </c>
      <c r="W397" s="32">
        <v>0</v>
      </c>
      <c r="X397" s="32">
        <v>0</v>
      </c>
      <c r="Y397" s="32">
        <v>0</v>
      </c>
      <c r="Z397" s="32">
        <v>0</v>
      </c>
      <c r="AA397" s="32">
        <v>0</v>
      </c>
    </row>
    <row r="398" spans="2:27" hidden="1" outlineLevel="2" x14ac:dyDescent="0.35">
      <c r="B398" s="53" t="str">
        <f t="shared" si="50"/>
        <v>Accounting Depreciation (Da)</v>
      </c>
      <c r="C398" s="31">
        <f t="shared" si="48"/>
        <v>62</v>
      </c>
      <c r="D398" s="51" t="s">
        <v>25</v>
      </c>
      <c r="E398" s="31"/>
      <c r="F398" s="31"/>
      <c r="G398" s="31"/>
      <c r="H398" s="31"/>
      <c r="I398" s="31"/>
      <c r="J398" s="31"/>
      <c r="K398" s="31"/>
      <c r="L398" s="32">
        <v>0</v>
      </c>
      <c r="M398" s="32">
        <v>0</v>
      </c>
      <c r="N398" s="32">
        <v>0</v>
      </c>
      <c r="O398" s="32">
        <v>0</v>
      </c>
      <c r="P398" s="32">
        <v>0</v>
      </c>
      <c r="Q398" s="32">
        <v>0</v>
      </c>
      <c r="R398" s="32">
        <v>0</v>
      </c>
      <c r="S398" s="32">
        <v>0</v>
      </c>
      <c r="T398" s="32">
        <v>0</v>
      </c>
      <c r="U398" s="32">
        <v>0</v>
      </c>
      <c r="V398" s="32">
        <v>0</v>
      </c>
      <c r="W398" s="32">
        <v>0</v>
      </c>
      <c r="X398" s="32">
        <v>0</v>
      </c>
      <c r="Y398" s="32">
        <v>0</v>
      </c>
      <c r="Z398" s="32">
        <v>0</v>
      </c>
      <c r="AA398" s="32">
        <v>0</v>
      </c>
    </row>
    <row r="399" spans="2:27" hidden="1" outlineLevel="2" x14ac:dyDescent="0.35">
      <c r="B399" s="53" t="str">
        <f t="shared" si="51"/>
        <v>Tax Depreciation (TD)</v>
      </c>
      <c r="C399" s="31">
        <f t="shared" si="48"/>
        <v>62</v>
      </c>
      <c r="D399" s="51" t="s">
        <v>25</v>
      </c>
      <c r="E399" s="31"/>
      <c r="F399" s="31"/>
      <c r="G399" s="31"/>
      <c r="H399" s="31"/>
      <c r="I399" s="31"/>
      <c r="J399" s="31"/>
      <c r="K399" s="31"/>
      <c r="L399" s="32">
        <v>0</v>
      </c>
      <c r="M399" s="32">
        <v>0</v>
      </c>
      <c r="N399" s="32">
        <v>0</v>
      </c>
      <c r="O399" s="32">
        <v>0</v>
      </c>
      <c r="P399" s="32">
        <v>0</v>
      </c>
      <c r="Q399" s="32">
        <v>0</v>
      </c>
      <c r="R399" s="32">
        <v>0</v>
      </c>
      <c r="S399" s="32">
        <v>0</v>
      </c>
      <c r="T399" s="32">
        <v>0</v>
      </c>
      <c r="U399" s="32">
        <v>0</v>
      </c>
      <c r="V399" s="32">
        <v>0</v>
      </c>
      <c r="W399" s="32">
        <v>0</v>
      </c>
      <c r="X399" s="32">
        <v>0</v>
      </c>
      <c r="Y399" s="32">
        <v>0</v>
      </c>
      <c r="Z399" s="32">
        <v>0</v>
      </c>
      <c r="AA399" s="32">
        <v>0</v>
      </c>
    </row>
    <row r="400" spans="2:27" hidden="1" outlineLevel="2" x14ac:dyDescent="0.35">
      <c r="B400" s="53" t="str">
        <f t="shared" si="52"/>
        <v>Value of commissioned assets (V)</v>
      </c>
      <c r="C400" s="31">
        <f t="shared" si="48"/>
        <v>62</v>
      </c>
      <c r="D400" s="51" t="s">
        <v>25</v>
      </c>
      <c r="E400" s="31"/>
      <c r="F400" s="31"/>
      <c r="G400" s="31"/>
      <c r="H400" s="31"/>
      <c r="I400" s="31"/>
      <c r="J400" s="31"/>
      <c r="K400" s="31"/>
      <c r="L400" s="32">
        <v>0</v>
      </c>
      <c r="M400" s="32">
        <v>0</v>
      </c>
      <c r="N400" s="32">
        <v>0</v>
      </c>
      <c r="O400" s="32">
        <v>0</v>
      </c>
      <c r="P400" s="32">
        <v>0</v>
      </c>
      <c r="Q400" s="32">
        <v>0</v>
      </c>
      <c r="R400" s="32">
        <v>0</v>
      </c>
      <c r="S400" s="32">
        <v>0</v>
      </c>
      <c r="T400" s="32">
        <v>0</v>
      </c>
      <c r="U400" s="32">
        <v>0</v>
      </c>
      <c r="V400" s="32">
        <v>0</v>
      </c>
      <c r="W400" s="32">
        <v>0</v>
      </c>
      <c r="X400" s="32">
        <v>0</v>
      </c>
      <c r="Y400" s="32">
        <v>0</v>
      </c>
      <c r="Z400" s="32">
        <v>0</v>
      </c>
      <c r="AA400" s="32">
        <v>0</v>
      </c>
    </row>
    <row r="401" spans="2:27" hidden="1" outlineLevel="2" x14ac:dyDescent="0.35">
      <c r="B401" s="53" t="str">
        <f t="shared" si="53"/>
        <v>Transmission alternatives costs and MCP opex (TA + MCP)</v>
      </c>
      <c r="C401" s="31">
        <f t="shared" si="48"/>
        <v>62</v>
      </c>
      <c r="D401" s="51" t="s">
        <v>25</v>
      </c>
      <c r="E401" s="31"/>
      <c r="F401" s="31"/>
      <c r="G401" s="31"/>
      <c r="H401" s="31"/>
      <c r="I401" s="31"/>
      <c r="J401" s="31"/>
      <c r="K401" s="31"/>
      <c r="L401" s="32">
        <v>0</v>
      </c>
      <c r="M401" s="32">
        <v>0</v>
      </c>
      <c r="N401" s="32">
        <v>0</v>
      </c>
      <c r="O401" s="32">
        <v>0</v>
      </c>
      <c r="P401" s="32">
        <v>0</v>
      </c>
      <c r="Q401" s="32">
        <v>0</v>
      </c>
      <c r="R401" s="32">
        <v>0</v>
      </c>
      <c r="S401" s="32">
        <v>0</v>
      </c>
      <c r="T401" s="32">
        <v>0</v>
      </c>
      <c r="U401" s="32">
        <v>0</v>
      </c>
      <c r="V401" s="32">
        <v>0</v>
      </c>
      <c r="W401" s="32">
        <v>0</v>
      </c>
      <c r="X401" s="32">
        <v>0</v>
      </c>
      <c r="Y401" s="32">
        <v>0</v>
      </c>
      <c r="Z401" s="32">
        <v>0</v>
      </c>
      <c r="AA401" s="32">
        <v>0</v>
      </c>
    </row>
    <row r="402" spans="2:27" hidden="1" outlineLevel="2" x14ac:dyDescent="0.35">
      <c r="B402" s="53" t="str">
        <f t="shared" si="54"/>
        <v>HVDC insurance and reserves costs (HVDC)</v>
      </c>
      <c r="C402" s="31">
        <f t="shared" si="48"/>
        <v>62</v>
      </c>
      <c r="D402" s="51" t="s">
        <v>25</v>
      </c>
      <c r="E402" s="31"/>
      <c r="F402" s="31"/>
      <c r="G402" s="31"/>
      <c r="H402" s="31"/>
      <c r="I402" s="31"/>
      <c r="J402" s="31"/>
      <c r="K402" s="31"/>
      <c r="L402" s="32">
        <v>0</v>
      </c>
      <c r="M402" s="32">
        <v>0</v>
      </c>
      <c r="N402" s="32">
        <v>0</v>
      </c>
      <c r="O402" s="32">
        <v>0</v>
      </c>
      <c r="P402" s="32">
        <v>0</v>
      </c>
      <c r="Q402" s="32">
        <v>0</v>
      </c>
      <c r="R402" s="32">
        <v>0</v>
      </c>
      <c r="S402" s="32">
        <v>0</v>
      </c>
      <c r="T402" s="32">
        <v>0</v>
      </c>
      <c r="U402" s="32">
        <v>0</v>
      </c>
      <c r="V402" s="32">
        <v>0</v>
      </c>
      <c r="W402" s="32">
        <v>0</v>
      </c>
      <c r="X402" s="32">
        <v>0</v>
      </c>
      <c r="Y402" s="32">
        <v>0</v>
      </c>
      <c r="Z402" s="32">
        <v>0</v>
      </c>
      <c r="AA402" s="32">
        <v>0</v>
      </c>
    </row>
    <row r="403" spans="2:27" hidden="1" outlineLevel="2" x14ac:dyDescent="0.35">
      <c r="B403" s="52" t="str">
        <f t="shared" si="49"/>
        <v>Opening RAB value (V)</v>
      </c>
      <c r="C403" s="29">
        <f t="shared" si="48"/>
        <v>63</v>
      </c>
      <c r="D403" s="50" t="s">
        <v>25</v>
      </c>
      <c r="E403" s="29"/>
      <c r="F403" s="29"/>
      <c r="G403" s="29"/>
      <c r="H403" s="29"/>
      <c r="I403" s="29"/>
      <c r="J403" s="29"/>
      <c r="K403" s="29"/>
      <c r="L403" s="30">
        <v>0</v>
      </c>
      <c r="M403" s="30">
        <v>0</v>
      </c>
      <c r="N403" s="30">
        <v>0</v>
      </c>
      <c r="O403" s="30">
        <v>0</v>
      </c>
      <c r="P403" s="30">
        <v>0</v>
      </c>
      <c r="Q403" s="30">
        <v>0</v>
      </c>
      <c r="R403" s="30">
        <v>0</v>
      </c>
      <c r="S403" s="30">
        <v>0</v>
      </c>
      <c r="T403" s="30">
        <v>0</v>
      </c>
      <c r="U403" s="30">
        <v>0</v>
      </c>
      <c r="V403" s="30">
        <v>0</v>
      </c>
      <c r="W403" s="30">
        <v>0</v>
      </c>
      <c r="X403" s="30">
        <v>0</v>
      </c>
      <c r="Y403" s="30">
        <v>0</v>
      </c>
      <c r="Z403" s="30">
        <v>0</v>
      </c>
      <c r="AA403" s="30">
        <v>0</v>
      </c>
    </row>
    <row r="404" spans="2:27" hidden="1" outlineLevel="2" x14ac:dyDescent="0.35">
      <c r="B404" s="52" t="str">
        <f t="shared" si="50"/>
        <v>Accounting Depreciation (Da)</v>
      </c>
      <c r="C404" s="29">
        <f t="shared" si="48"/>
        <v>63</v>
      </c>
      <c r="D404" s="50" t="s">
        <v>25</v>
      </c>
      <c r="E404" s="29"/>
      <c r="F404" s="29"/>
      <c r="G404" s="29"/>
      <c r="H404" s="29"/>
      <c r="I404" s="29"/>
      <c r="J404" s="29"/>
      <c r="K404" s="29"/>
      <c r="L404" s="30">
        <v>0</v>
      </c>
      <c r="M404" s="30">
        <v>0</v>
      </c>
      <c r="N404" s="30">
        <v>0</v>
      </c>
      <c r="O404" s="30">
        <v>0</v>
      </c>
      <c r="P404" s="30">
        <v>0</v>
      </c>
      <c r="Q404" s="30">
        <v>0</v>
      </c>
      <c r="R404" s="30">
        <v>0</v>
      </c>
      <c r="S404" s="30">
        <v>0</v>
      </c>
      <c r="T404" s="30">
        <v>0</v>
      </c>
      <c r="U404" s="30">
        <v>0</v>
      </c>
      <c r="V404" s="30">
        <v>0</v>
      </c>
      <c r="W404" s="30">
        <v>0</v>
      </c>
      <c r="X404" s="30">
        <v>0</v>
      </c>
      <c r="Y404" s="30">
        <v>0</v>
      </c>
      <c r="Z404" s="30">
        <v>0</v>
      </c>
      <c r="AA404" s="30">
        <v>0</v>
      </c>
    </row>
    <row r="405" spans="2:27" hidden="1" outlineLevel="2" x14ac:dyDescent="0.35">
      <c r="B405" s="52" t="str">
        <f t="shared" si="51"/>
        <v>Tax Depreciation (TD)</v>
      </c>
      <c r="C405" s="29">
        <f t="shared" si="48"/>
        <v>63</v>
      </c>
      <c r="D405" s="50" t="s">
        <v>25</v>
      </c>
      <c r="E405" s="29"/>
      <c r="F405" s="29"/>
      <c r="G405" s="29"/>
      <c r="H405" s="29"/>
      <c r="I405" s="29"/>
      <c r="J405" s="29"/>
      <c r="K405" s="29"/>
      <c r="L405" s="30">
        <v>0</v>
      </c>
      <c r="M405" s="30">
        <v>0</v>
      </c>
      <c r="N405" s="30">
        <v>0</v>
      </c>
      <c r="O405" s="30">
        <v>0</v>
      </c>
      <c r="P405" s="30">
        <v>0</v>
      </c>
      <c r="Q405" s="30">
        <v>0</v>
      </c>
      <c r="R405" s="30">
        <v>0</v>
      </c>
      <c r="S405" s="30">
        <v>0</v>
      </c>
      <c r="T405" s="30">
        <v>0</v>
      </c>
      <c r="U405" s="30">
        <v>0</v>
      </c>
      <c r="V405" s="30">
        <v>0</v>
      </c>
      <c r="W405" s="30">
        <v>0</v>
      </c>
      <c r="X405" s="30">
        <v>0</v>
      </c>
      <c r="Y405" s="30">
        <v>0</v>
      </c>
      <c r="Z405" s="30">
        <v>0</v>
      </c>
      <c r="AA405" s="30">
        <v>0</v>
      </c>
    </row>
    <row r="406" spans="2:27" hidden="1" outlineLevel="2" x14ac:dyDescent="0.35">
      <c r="B406" s="52" t="str">
        <f t="shared" si="52"/>
        <v>Value of commissioned assets (V)</v>
      </c>
      <c r="C406" s="29">
        <f t="shared" si="48"/>
        <v>63</v>
      </c>
      <c r="D406" s="50" t="s">
        <v>25</v>
      </c>
      <c r="E406" s="29"/>
      <c r="F406" s="29"/>
      <c r="G406" s="29"/>
      <c r="H406" s="29"/>
      <c r="I406" s="29"/>
      <c r="J406" s="29"/>
      <c r="K406" s="29"/>
      <c r="L406" s="30">
        <v>0</v>
      </c>
      <c r="M406" s="30">
        <v>0</v>
      </c>
      <c r="N406" s="30">
        <v>0</v>
      </c>
      <c r="O406" s="30">
        <v>0</v>
      </c>
      <c r="P406" s="30">
        <v>0</v>
      </c>
      <c r="Q406" s="30">
        <v>0</v>
      </c>
      <c r="R406" s="30">
        <v>0</v>
      </c>
      <c r="S406" s="30">
        <v>0</v>
      </c>
      <c r="T406" s="30">
        <v>0</v>
      </c>
      <c r="U406" s="30">
        <v>0</v>
      </c>
      <c r="V406" s="30">
        <v>0</v>
      </c>
      <c r="W406" s="30">
        <v>0</v>
      </c>
      <c r="X406" s="30">
        <v>0</v>
      </c>
      <c r="Y406" s="30">
        <v>0</v>
      </c>
      <c r="Z406" s="30">
        <v>0</v>
      </c>
      <c r="AA406" s="30">
        <v>0</v>
      </c>
    </row>
    <row r="407" spans="2:27" hidden="1" outlineLevel="2" x14ac:dyDescent="0.35">
      <c r="B407" s="52" t="str">
        <f t="shared" si="53"/>
        <v>Transmission alternatives costs and MCP opex (TA + MCP)</v>
      </c>
      <c r="C407" s="29">
        <f t="shared" si="48"/>
        <v>63</v>
      </c>
      <c r="D407" s="50" t="s">
        <v>25</v>
      </c>
      <c r="E407" s="29"/>
      <c r="F407" s="29"/>
      <c r="G407" s="29"/>
      <c r="H407" s="29"/>
      <c r="I407" s="29"/>
      <c r="J407" s="29"/>
      <c r="K407" s="29"/>
      <c r="L407" s="30">
        <v>0</v>
      </c>
      <c r="M407" s="30">
        <v>0</v>
      </c>
      <c r="N407" s="30">
        <v>0</v>
      </c>
      <c r="O407" s="30">
        <v>0</v>
      </c>
      <c r="P407" s="30">
        <v>0</v>
      </c>
      <c r="Q407" s="30">
        <v>0</v>
      </c>
      <c r="R407" s="30">
        <v>0</v>
      </c>
      <c r="S407" s="30">
        <v>0</v>
      </c>
      <c r="T407" s="30">
        <v>0</v>
      </c>
      <c r="U407" s="30">
        <v>0</v>
      </c>
      <c r="V407" s="30">
        <v>0</v>
      </c>
      <c r="W407" s="30">
        <v>0</v>
      </c>
      <c r="X407" s="30">
        <v>0</v>
      </c>
      <c r="Y407" s="30">
        <v>0</v>
      </c>
      <c r="Z407" s="30">
        <v>0</v>
      </c>
      <c r="AA407" s="30">
        <v>0</v>
      </c>
    </row>
    <row r="408" spans="2:27" hidden="1" outlineLevel="2" x14ac:dyDescent="0.35">
      <c r="B408" s="52" t="str">
        <f t="shared" si="54"/>
        <v>HVDC insurance and reserves costs (HVDC)</v>
      </c>
      <c r="C408" s="29">
        <f t="shared" si="48"/>
        <v>63</v>
      </c>
      <c r="D408" s="50" t="s">
        <v>25</v>
      </c>
      <c r="E408" s="29"/>
      <c r="F408" s="29"/>
      <c r="G408" s="29"/>
      <c r="H408" s="29"/>
      <c r="I408" s="29"/>
      <c r="J408" s="29"/>
      <c r="K408" s="29"/>
      <c r="L408" s="30">
        <v>0</v>
      </c>
      <c r="M408" s="30">
        <v>0</v>
      </c>
      <c r="N408" s="30">
        <v>0</v>
      </c>
      <c r="O408" s="30">
        <v>0</v>
      </c>
      <c r="P408" s="30">
        <v>0</v>
      </c>
      <c r="Q408" s="30">
        <v>0</v>
      </c>
      <c r="R408" s="30">
        <v>0</v>
      </c>
      <c r="S408" s="30">
        <v>0</v>
      </c>
      <c r="T408" s="30">
        <v>0</v>
      </c>
      <c r="U408" s="30">
        <v>0</v>
      </c>
      <c r="V408" s="30">
        <v>0</v>
      </c>
      <c r="W408" s="30">
        <v>0</v>
      </c>
      <c r="X408" s="30">
        <v>0</v>
      </c>
      <c r="Y408" s="30">
        <v>0</v>
      </c>
      <c r="Z408" s="30">
        <v>0</v>
      </c>
      <c r="AA408" s="30">
        <v>0</v>
      </c>
    </row>
    <row r="409" spans="2:27" hidden="1" outlineLevel="2" x14ac:dyDescent="0.35">
      <c r="B409" s="53" t="str">
        <f t="shared" si="49"/>
        <v>Opening RAB value (V)</v>
      </c>
      <c r="C409" s="31">
        <f t="shared" si="48"/>
        <v>64</v>
      </c>
      <c r="D409" s="51" t="s">
        <v>25</v>
      </c>
      <c r="E409" s="31"/>
      <c r="F409" s="31"/>
      <c r="G409" s="31"/>
      <c r="H409" s="31"/>
      <c r="I409" s="31"/>
      <c r="J409" s="31"/>
      <c r="K409" s="31"/>
      <c r="L409" s="32">
        <v>0</v>
      </c>
      <c r="M409" s="32">
        <v>0</v>
      </c>
      <c r="N409" s="32">
        <v>0</v>
      </c>
      <c r="O409" s="32">
        <v>0</v>
      </c>
      <c r="P409" s="32">
        <v>0</v>
      </c>
      <c r="Q409" s="32">
        <v>0</v>
      </c>
      <c r="R409" s="32">
        <v>0</v>
      </c>
      <c r="S409" s="32">
        <v>0</v>
      </c>
      <c r="T409" s="32">
        <v>0</v>
      </c>
      <c r="U409" s="32">
        <v>0</v>
      </c>
      <c r="V409" s="32">
        <v>0</v>
      </c>
      <c r="W409" s="32">
        <v>0</v>
      </c>
      <c r="X409" s="32">
        <v>0</v>
      </c>
      <c r="Y409" s="32">
        <v>0</v>
      </c>
      <c r="Z409" s="32">
        <v>0</v>
      </c>
      <c r="AA409" s="32">
        <v>0</v>
      </c>
    </row>
    <row r="410" spans="2:27" hidden="1" outlineLevel="2" x14ac:dyDescent="0.35">
      <c r="B410" s="53" t="str">
        <f t="shared" si="50"/>
        <v>Accounting Depreciation (Da)</v>
      </c>
      <c r="C410" s="31">
        <f t="shared" si="48"/>
        <v>64</v>
      </c>
      <c r="D410" s="51" t="s">
        <v>25</v>
      </c>
      <c r="E410" s="31"/>
      <c r="F410" s="31"/>
      <c r="G410" s="31"/>
      <c r="H410" s="31"/>
      <c r="I410" s="31"/>
      <c r="J410" s="31"/>
      <c r="K410" s="31"/>
      <c r="L410" s="32">
        <v>0</v>
      </c>
      <c r="M410" s="32">
        <v>0</v>
      </c>
      <c r="N410" s="32">
        <v>0</v>
      </c>
      <c r="O410" s="32">
        <v>0</v>
      </c>
      <c r="P410" s="32">
        <v>0</v>
      </c>
      <c r="Q410" s="32">
        <v>0</v>
      </c>
      <c r="R410" s="32">
        <v>0</v>
      </c>
      <c r="S410" s="32">
        <v>0</v>
      </c>
      <c r="T410" s="32">
        <v>0</v>
      </c>
      <c r="U410" s="32">
        <v>0</v>
      </c>
      <c r="V410" s="32">
        <v>0</v>
      </c>
      <c r="W410" s="32">
        <v>0</v>
      </c>
      <c r="X410" s="32">
        <v>0</v>
      </c>
      <c r="Y410" s="32">
        <v>0</v>
      </c>
      <c r="Z410" s="32">
        <v>0</v>
      </c>
      <c r="AA410" s="32">
        <v>0</v>
      </c>
    </row>
    <row r="411" spans="2:27" hidden="1" outlineLevel="2" x14ac:dyDescent="0.35">
      <c r="B411" s="53" t="str">
        <f t="shared" si="51"/>
        <v>Tax Depreciation (TD)</v>
      </c>
      <c r="C411" s="31">
        <f t="shared" si="48"/>
        <v>64</v>
      </c>
      <c r="D411" s="51" t="s">
        <v>25</v>
      </c>
      <c r="E411" s="31"/>
      <c r="F411" s="31"/>
      <c r="G411" s="31"/>
      <c r="H411" s="31"/>
      <c r="I411" s="31"/>
      <c r="J411" s="31"/>
      <c r="K411" s="31"/>
      <c r="L411" s="32">
        <v>0</v>
      </c>
      <c r="M411" s="32">
        <v>0</v>
      </c>
      <c r="N411" s="32">
        <v>0</v>
      </c>
      <c r="O411" s="32">
        <v>0</v>
      </c>
      <c r="P411" s="32">
        <v>0</v>
      </c>
      <c r="Q411" s="32">
        <v>0</v>
      </c>
      <c r="R411" s="32">
        <v>0</v>
      </c>
      <c r="S411" s="32">
        <v>0</v>
      </c>
      <c r="T411" s="32">
        <v>0</v>
      </c>
      <c r="U411" s="32">
        <v>0</v>
      </c>
      <c r="V411" s="32">
        <v>0</v>
      </c>
      <c r="W411" s="32">
        <v>0</v>
      </c>
      <c r="X411" s="32">
        <v>0</v>
      </c>
      <c r="Y411" s="32">
        <v>0</v>
      </c>
      <c r="Z411" s="32">
        <v>0</v>
      </c>
      <c r="AA411" s="32">
        <v>0</v>
      </c>
    </row>
    <row r="412" spans="2:27" hidden="1" outlineLevel="2" x14ac:dyDescent="0.35">
      <c r="B412" s="53" t="str">
        <f t="shared" si="52"/>
        <v>Value of commissioned assets (V)</v>
      </c>
      <c r="C412" s="31">
        <f t="shared" si="48"/>
        <v>64</v>
      </c>
      <c r="D412" s="51" t="s">
        <v>25</v>
      </c>
      <c r="E412" s="31"/>
      <c r="F412" s="31"/>
      <c r="G412" s="31"/>
      <c r="H412" s="31"/>
      <c r="I412" s="31"/>
      <c r="J412" s="31"/>
      <c r="K412" s="31"/>
      <c r="L412" s="32">
        <v>0</v>
      </c>
      <c r="M412" s="32">
        <v>0</v>
      </c>
      <c r="N412" s="32">
        <v>0</v>
      </c>
      <c r="O412" s="32">
        <v>0</v>
      </c>
      <c r="P412" s="32">
        <v>0</v>
      </c>
      <c r="Q412" s="32">
        <v>0</v>
      </c>
      <c r="R412" s="32">
        <v>0</v>
      </c>
      <c r="S412" s="32">
        <v>0</v>
      </c>
      <c r="T412" s="32">
        <v>0</v>
      </c>
      <c r="U412" s="32">
        <v>0</v>
      </c>
      <c r="V412" s="32">
        <v>0</v>
      </c>
      <c r="W412" s="32">
        <v>0</v>
      </c>
      <c r="X412" s="32">
        <v>0</v>
      </c>
      <c r="Y412" s="32">
        <v>0</v>
      </c>
      <c r="Z412" s="32">
        <v>0</v>
      </c>
      <c r="AA412" s="32">
        <v>0</v>
      </c>
    </row>
    <row r="413" spans="2:27" hidden="1" outlineLevel="2" x14ac:dyDescent="0.35">
      <c r="B413" s="53" t="str">
        <f t="shared" si="53"/>
        <v>Transmission alternatives costs and MCP opex (TA + MCP)</v>
      </c>
      <c r="C413" s="31">
        <f t="shared" si="48"/>
        <v>64</v>
      </c>
      <c r="D413" s="51" t="s">
        <v>25</v>
      </c>
      <c r="E413" s="31"/>
      <c r="F413" s="31"/>
      <c r="G413" s="31"/>
      <c r="H413" s="31"/>
      <c r="I413" s="31"/>
      <c r="J413" s="31"/>
      <c r="K413" s="31"/>
      <c r="L413" s="32">
        <v>0</v>
      </c>
      <c r="M413" s="32">
        <v>0</v>
      </c>
      <c r="N413" s="32">
        <v>0</v>
      </c>
      <c r="O413" s="32">
        <v>0</v>
      </c>
      <c r="P413" s="32">
        <v>0</v>
      </c>
      <c r="Q413" s="32">
        <v>0</v>
      </c>
      <c r="R413" s="32">
        <v>0</v>
      </c>
      <c r="S413" s="32">
        <v>0</v>
      </c>
      <c r="T413" s="32">
        <v>0</v>
      </c>
      <c r="U413" s="32">
        <v>0</v>
      </c>
      <c r="V413" s="32">
        <v>0</v>
      </c>
      <c r="W413" s="32">
        <v>0</v>
      </c>
      <c r="X413" s="32">
        <v>0</v>
      </c>
      <c r="Y413" s="32">
        <v>0</v>
      </c>
      <c r="Z413" s="32">
        <v>0</v>
      </c>
      <c r="AA413" s="32">
        <v>0</v>
      </c>
    </row>
    <row r="414" spans="2:27" hidden="1" outlineLevel="2" x14ac:dyDescent="0.35">
      <c r="B414" s="53" t="str">
        <f t="shared" si="54"/>
        <v>HVDC insurance and reserves costs (HVDC)</v>
      </c>
      <c r="C414" s="31">
        <f t="shared" si="48"/>
        <v>64</v>
      </c>
      <c r="D414" s="51" t="s">
        <v>25</v>
      </c>
      <c r="E414" s="31"/>
      <c r="F414" s="31"/>
      <c r="G414" s="31"/>
      <c r="H414" s="31"/>
      <c r="I414" s="31"/>
      <c r="J414" s="31"/>
      <c r="K414" s="31"/>
      <c r="L414" s="32">
        <v>0</v>
      </c>
      <c r="M414" s="32">
        <v>0</v>
      </c>
      <c r="N414" s="32">
        <v>0</v>
      </c>
      <c r="O414" s="32">
        <v>0</v>
      </c>
      <c r="P414" s="32">
        <v>0</v>
      </c>
      <c r="Q414" s="32">
        <v>0</v>
      </c>
      <c r="R414" s="32">
        <v>0</v>
      </c>
      <c r="S414" s="32">
        <v>0</v>
      </c>
      <c r="T414" s="32">
        <v>0</v>
      </c>
      <c r="U414" s="32">
        <v>0</v>
      </c>
      <c r="V414" s="32">
        <v>0</v>
      </c>
      <c r="W414" s="32">
        <v>0</v>
      </c>
      <c r="X414" s="32">
        <v>0</v>
      </c>
      <c r="Y414" s="32">
        <v>0</v>
      </c>
      <c r="Z414" s="32">
        <v>0</v>
      </c>
      <c r="AA414" s="32">
        <v>0</v>
      </c>
    </row>
    <row r="415" spans="2:27" hidden="1" outlineLevel="2" x14ac:dyDescent="0.35">
      <c r="B415" s="52" t="str">
        <f t="shared" si="49"/>
        <v>Opening RAB value (V)</v>
      </c>
      <c r="C415" s="29">
        <f t="shared" si="48"/>
        <v>65</v>
      </c>
      <c r="D415" s="50" t="s">
        <v>25</v>
      </c>
      <c r="E415" s="29"/>
      <c r="F415" s="29"/>
      <c r="G415" s="29"/>
      <c r="H415" s="29"/>
      <c r="I415" s="29"/>
      <c r="J415" s="29"/>
      <c r="K415" s="29"/>
      <c r="L415" s="30">
        <v>0</v>
      </c>
      <c r="M415" s="30">
        <v>0</v>
      </c>
      <c r="N415" s="30">
        <v>0</v>
      </c>
      <c r="O415" s="30">
        <v>0</v>
      </c>
      <c r="P415" s="30">
        <v>0</v>
      </c>
      <c r="Q415" s="30">
        <v>0</v>
      </c>
      <c r="R415" s="30">
        <v>0</v>
      </c>
      <c r="S415" s="30">
        <v>0</v>
      </c>
      <c r="T415" s="30">
        <v>0</v>
      </c>
      <c r="U415" s="30">
        <v>0</v>
      </c>
      <c r="V415" s="30">
        <v>0</v>
      </c>
      <c r="W415" s="30">
        <v>0</v>
      </c>
      <c r="X415" s="30">
        <v>0</v>
      </c>
      <c r="Y415" s="30">
        <v>0</v>
      </c>
      <c r="Z415" s="30">
        <v>0</v>
      </c>
      <c r="AA415" s="30">
        <v>0</v>
      </c>
    </row>
    <row r="416" spans="2:27" hidden="1" outlineLevel="2" x14ac:dyDescent="0.35">
      <c r="B416" s="52" t="str">
        <f t="shared" si="50"/>
        <v>Accounting Depreciation (Da)</v>
      </c>
      <c r="C416" s="29">
        <f t="shared" si="48"/>
        <v>65</v>
      </c>
      <c r="D416" s="50" t="s">
        <v>25</v>
      </c>
      <c r="E416" s="29"/>
      <c r="F416" s="29"/>
      <c r="G416" s="29"/>
      <c r="H416" s="29"/>
      <c r="I416" s="29"/>
      <c r="J416" s="29"/>
      <c r="K416" s="29"/>
      <c r="L416" s="30">
        <v>0</v>
      </c>
      <c r="M416" s="30">
        <v>0</v>
      </c>
      <c r="N416" s="30">
        <v>0</v>
      </c>
      <c r="O416" s="30">
        <v>0</v>
      </c>
      <c r="P416" s="30">
        <v>0</v>
      </c>
      <c r="Q416" s="30">
        <v>0</v>
      </c>
      <c r="R416" s="30">
        <v>0</v>
      </c>
      <c r="S416" s="30">
        <v>0</v>
      </c>
      <c r="T416" s="30">
        <v>0</v>
      </c>
      <c r="U416" s="30">
        <v>0</v>
      </c>
      <c r="V416" s="30">
        <v>0</v>
      </c>
      <c r="W416" s="30">
        <v>0</v>
      </c>
      <c r="X416" s="30">
        <v>0</v>
      </c>
      <c r="Y416" s="30">
        <v>0</v>
      </c>
      <c r="Z416" s="30">
        <v>0</v>
      </c>
      <c r="AA416" s="30">
        <v>0</v>
      </c>
    </row>
    <row r="417" spans="2:27" hidden="1" outlineLevel="2" x14ac:dyDescent="0.35">
      <c r="B417" s="52" t="str">
        <f t="shared" si="51"/>
        <v>Tax Depreciation (TD)</v>
      </c>
      <c r="C417" s="29">
        <f t="shared" si="48"/>
        <v>65</v>
      </c>
      <c r="D417" s="50" t="s">
        <v>25</v>
      </c>
      <c r="E417" s="29"/>
      <c r="F417" s="29"/>
      <c r="G417" s="29"/>
      <c r="H417" s="29"/>
      <c r="I417" s="29"/>
      <c r="J417" s="29"/>
      <c r="K417" s="29"/>
      <c r="L417" s="30">
        <v>0</v>
      </c>
      <c r="M417" s="30">
        <v>0</v>
      </c>
      <c r="N417" s="30">
        <v>0</v>
      </c>
      <c r="O417" s="30">
        <v>0</v>
      </c>
      <c r="P417" s="30">
        <v>0</v>
      </c>
      <c r="Q417" s="30">
        <v>0</v>
      </c>
      <c r="R417" s="30">
        <v>0</v>
      </c>
      <c r="S417" s="30">
        <v>0</v>
      </c>
      <c r="T417" s="30">
        <v>0</v>
      </c>
      <c r="U417" s="30">
        <v>0</v>
      </c>
      <c r="V417" s="30">
        <v>0</v>
      </c>
      <c r="W417" s="30">
        <v>0</v>
      </c>
      <c r="X417" s="30">
        <v>0</v>
      </c>
      <c r="Y417" s="30">
        <v>0</v>
      </c>
      <c r="Z417" s="30">
        <v>0</v>
      </c>
      <c r="AA417" s="30">
        <v>0</v>
      </c>
    </row>
    <row r="418" spans="2:27" hidden="1" outlineLevel="2" x14ac:dyDescent="0.35">
      <c r="B418" s="52" t="str">
        <f t="shared" si="52"/>
        <v>Value of commissioned assets (V)</v>
      </c>
      <c r="C418" s="29">
        <f t="shared" si="48"/>
        <v>65</v>
      </c>
      <c r="D418" s="50" t="s">
        <v>25</v>
      </c>
      <c r="E418" s="29"/>
      <c r="F418" s="29"/>
      <c r="G418" s="29"/>
      <c r="H418" s="29"/>
      <c r="I418" s="29"/>
      <c r="J418" s="29"/>
      <c r="K418" s="29"/>
      <c r="L418" s="30">
        <v>0</v>
      </c>
      <c r="M418" s="30">
        <v>0</v>
      </c>
      <c r="N418" s="30">
        <v>0</v>
      </c>
      <c r="O418" s="30">
        <v>0</v>
      </c>
      <c r="P418" s="30">
        <v>0</v>
      </c>
      <c r="Q418" s="30">
        <v>0</v>
      </c>
      <c r="R418" s="30">
        <v>0</v>
      </c>
      <c r="S418" s="30">
        <v>0</v>
      </c>
      <c r="T418" s="30">
        <v>0</v>
      </c>
      <c r="U418" s="30">
        <v>0</v>
      </c>
      <c r="V418" s="30">
        <v>0</v>
      </c>
      <c r="W418" s="30">
        <v>0</v>
      </c>
      <c r="X418" s="30">
        <v>0</v>
      </c>
      <c r="Y418" s="30">
        <v>0</v>
      </c>
      <c r="Z418" s="30">
        <v>0</v>
      </c>
      <c r="AA418" s="30">
        <v>0</v>
      </c>
    </row>
    <row r="419" spans="2:27" hidden="1" outlineLevel="2" x14ac:dyDescent="0.35">
      <c r="B419" s="52" t="str">
        <f t="shared" si="53"/>
        <v>Transmission alternatives costs and MCP opex (TA + MCP)</v>
      </c>
      <c r="C419" s="29">
        <f t="shared" si="48"/>
        <v>65</v>
      </c>
      <c r="D419" s="50" t="s">
        <v>25</v>
      </c>
      <c r="E419" s="29"/>
      <c r="F419" s="29"/>
      <c r="G419" s="29"/>
      <c r="H419" s="29"/>
      <c r="I419" s="29"/>
      <c r="J419" s="29"/>
      <c r="K419" s="29"/>
      <c r="L419" s="30">
        <v>0</v>
      </c>
      <c r="M419" s="30">
        <v>0</v>
      </c>
      <c r="N419" s="30">
        <v>0</v>
      </c>
      <c r="O419" s="30">
        <v>0</v>
      </c>
      <c r="P419" s="30">
        <v>0</v>
      </c>
      <c r="Q419" s="30">
        <v>0</v>
      </c>
      <c r="R419" s="30">
        <v>0</v>
      </c>
      <c r="S419" s="30">
        <v>0</v>
      </c>
      <c r="T419" s="30">
        <v>0</v>
      </c>
      <c r="U419" s="30">
        <v>0</v>
      </c>
      <c r="V419" s="30">
        <v>0</v>
      </c>
      <c r="W419" s="30">
        <v>0</v>
      </c>
      <c r="X419" s="30">
        <v>0</v>
      </c>
      <c r="Y419" s="30">
        <v>0</v>
      </c>
      <c r="Z419" s="30">
        <v>0</v>
      </c>
      <c r="AA419" s="30">
        <v>0</v>
      </c>
    </row>
    <row r="420" spans="2:27" hidden="1" outlineLevel="2" x14ac:dyDescent="0.35">
      <c r="B420" s="52" t="str">
        <f t="shared" si="54"/>
        <v>HVDC insurance and reserves costs (HVDC)</v>
      </c>
      <c r="C420" s="29">
        <f t="shared" si="48"/>
        <v>65</v>
      </c>
      <c r="D420" s="50" t="s">
        <v>25</v>
      </c>
      <c r="E420" s="29"/>
      <c r="F420" s="29"/>
      <c r="G420" s="29"/>
      <c r="H420" s="29"/>
      <c r="I420" s="29"/>
      <c r="J420" s="29"/>
      <c r="K420" s="29"/>
      <c r="L420" s="30">
        <v>0</v>
      </c>
      <c r="M420" s="30">
        <v>0</v>
      </c>
      <c r="N420" s="30">
        <v>0</v>
      </c>
      <c r="O420" s="30">
        <v>0</v>
      </c>
      <c r="P420" s="30">
        <v>0</v>
      </c>
      <c r="Q420" s="30">
        <v>0</v>
      </c>
      <c r="R420" s="30">
        <v>0</v>
      </c>
      <c r="S420" s="30">
        <v>0</v>
      </c>
      <c r="T420" s="30">
        <v>0</v>
      </c>
      <c r="U420" s="30">
        <v>0</v>
      </c>
      <c r="V420" s="30">
        <v>0</v>
      </c>
      <c r="W420" s="30">
        <v>0</v>
      </c>
      <c r="X420" s="30">
        <v>0</v>
      </c>
      <c r="Y420" s="30">
        <v>0</v>
      </c>
      <c r="Z420" s="30">
        <v>0</v>
      </c>
      <c r="AA420" s="30">
        <v>0</v>
      </c>
    </row>
    <row r="421" spans="2:27" hidden="1" outlineLevel="2" x14ac:dyDescent="0.35">
      <c r="B421" s="53" t="str">
        <f t="shared" si="49"/>
        <v>Opening RAB value (V)</v>
      </c>
      <c r="C421" s="31">
        <f t="shared" si="48"/>
        <v>66</v>
      </c>
      <c r="D421" s="51" t="s">
        <v>25</v>
      </c>
      <c r="E421" s="31"/>
      <c r="F421" s="31"/>
      <c r="G421" s="31"/>
      <c r="H421" s="31"/>
      <c r="I421" s="31"/>
      <c r="J421" s="31"/>
      <c r="K421" s="31"/>
      <c r="L421" s="32">
        <v>0</v>
      </c>
      <c r="M421" s="32">
        <v>0</v>
      </c>
      <c r="N421" s="32">
        <v>0</v>
      </c>
      <c r="O421" s="32">
        <v>0</v>
      </c>
      <c r="P421" s="32">
        <v>0</v>
      </c>
      <c r="Q421" s="32">
        <v>0</v>
      </c>
      <c r="R421" s="32">
        <v>0</v>
      </c>
      <c r="S421" s="32">
        <v>0</v>
      </c>
      <c r="T421" s="32">
        <v>0</v>
      </c>
      <c r="U421" s="32">
        <v>0</v>
      </c>
      <c r="V421" s="32">
        <v>0</v>
      </c>
      <c r="W421" s="32">
        <v>0</v>
      </c>
      <c r="X421" s="32">
        <v>0</v>
      </c>
      <c r="Y421" s="32">
        <v>0</v>
      </c>
      <c r="Z421" s="32">
        <v>0</v>
      </c>
      <c r="AA421" s="32">
        <v>0</v>
      </c>
    </row>
    <row r="422" spans="2:27" hidden="1" outlineLevel="2" x14ac:dyDescent="0.35">
      <c r="B422" s="53" t="str">
        <f t="shared" si="50"/>
        <v>Accounting Depreciation (Da)</v>
      </c>
      <c r="C422" s="31">
        <f t="shared" ref="C422:C485" si="55">+C416+1</f>
        <v>66</v>
      </c>
      <c r="D422" s="51" t="s">
        <v>25</v>
      </c>
      <c r="E422" s="31"/>
      <c r="F422" s="31"/>
      <c r="G422" s="31"/>
      <c r="H422" s="31"/>
      <c r="I422" s="31"/>
      <c r="J422" s="31"/>
      <c r="K422" s="31"/>
      <c r="L422" s="32">
        <v>0</v>
      </c>
      <c r="M422" s="32">
        <v>0</v>
      </c>
      <c r="N422" s="32">
        <v>0</v>
      </c>
      <c r="O422" s="32">
        <v>0</v>
      </c>
      <c r="P422" s="32">
        <v>0</v>
      </c>
      <c r="Q422" s="32">
        <v>0</v>
      </c>
      <c r="R422" s="32">
        <v>0</v>
      </c>
      <c r="S422" s="32">
        <v>0</v>
      </c>
      <c r="T422" s="32">
        <v>0</v>
      </c>
      <c r="U422" s="32">
        <v>0</v>
      </c>
      <c r="V422" s="32">
        <v>0</v>
      </c>
      <c r="W422" s="32">
        <v>0</v>
      </c>
      <c r="X422" s="32">
        <v>0</v>
      </c>
      <c r="Y422" s="32">
        <v>0</v>
      </c>
      <c r="Z422" s="32">
        <v>0</v>
      </c>
      <c r="AA422" s="32">
        <v>0</v>
      </c>
    </row>
    <row r="423" spans="2:27" hidden="1" outlineLevel="2" x14ac:dyDescent="0.35">
      <c r="B423" s="53" t="str">
        <f t="shared" si="51"/>
        <v>Tax Depreciation (TD)</v>
      </c>
      <c r="C423" s="31">
        <f t="shared" si="55"/>
        <v>66</v>
      </c>
      <c r="D423" s="51" t="s">
        <v>25</v>
      </c>
      <c r="E423" s="31"/>
      <c r="F423" s="31"/>
      <c r="G423" s="31"/>
      <c r="H423" s="31"/>
      <c r="I423" s="31"/>
      <c r="J423" s="31"/>
      <c r="K423" s="31"/>
      <c r="L423" s="32">
        <v>0</v>
      </c>
      <c r="M423" s="32">
        <v>0</v>
      </c>
      <c r="N423" s="32">
        <v>0</v>
      </c>
      <c r="O423" s="32">
        <v>0</v>
      </c>
      <c r="P423" s="32">
        <v>0</v>
      </c>
      <c r="Q423" s="32">
        <v>0</v>
      </c>
      <c r="R423" s="32">
        <v>0</v>
      </c>
      <c r="S423" s="32">
        <v>0</v>
      </c>
      <c r="T423" s="32">
        <v>0</v>
      </c>
      <c r="U423" s="32">
        <v>0</v>
      </c>
      <c r="V423" s="32">
        <v>0</v>
      </c>
      <c r="W423" s="32">
        <v>0</v>
      </c>
      <c r="X423" s="32">
        <v>0</v>
      </c>
      <c r="Y423" s="32">
        <v>0</v>
      </c>
      <c r="Z423" s="32">
        <v>0</v>
      </c>
      <c r="AA423" s="32">
        <v>0</v>
      </c>
    </row>
    <row r="424" spans="2:27" hidden="1" outlineLevel="2" x14ac:dyDescent="0.35">
      <c r="B424" s="53" t="str">
        <f t="shared" si="52"/>
        <v>Value of commissioned assets (V)</v>
      </c>
      <c r="C424" s="31">
        <f t="shared" si="55"/>
        <v>66</v>
      </c>
      <c r="D424" s="51" t="s">
        <v>25</v>
      </c>
      <c r="E424" s="31"/>
      <c r="F424" s="31"/>
      <c r="G424" s="31"/>
      <c r="H424" s="31"/>
      <c r="I424" s="31"/>
      <c r="J424" s="31"/>
      <c r="K424" s="31"/>
      <c r="L424" s="32">
        <v>0</v>
      </c>
      <c r="M424" s="32">
        <v>0</v>
      </c>
      <c r="N424" s="32">
        <v>0</v>
      </c>
      <c r="O424" s="32">
        <v>0</v>
      </c>
      <c r="P424" s="32">
        <v>0</v>
      </c>
      <c r="Q424" s="32">
        <v>0</v>
      </c>
      <c r="R424" s="32">
        <v>0</v>
      </c>
      <c r="S424" s="32">
        <v>0</v>
      </c>
      <c r="T424" s="32">
        <v>0</v>
      </c>
      <c r="U424" s="32">
        <v>0</v>
      </c>
      <c r="V424" s="32">
        <v>0</v>
      </c>
      <c r="W424" s="32">
        <v>0</v>
      </c>
      <c r="X424" s="32">
        <v>0</v>
      </c>
      <c r="Y424" s="32">
        <v>0</v>
      </c>
      <c r="Z424" s="32">
        <v>0</v>
      </c>
      <c r="AA424" s="32">
        <v>0</v>
      </c>
    </row>
    <row r="425" spans="2:27" hidden="1" outlineLevel="2" x14ac:dyDescent="0.35">
      <c r="B425" s="53" t="str">
        <f t="shared" si="53"/>
        <v>Transmission alternatives costs and MCP opex (TA + MCP)</v>
      </c>
      <c r="C425" s="31">
        <f t="shared" si="55"/>
        <v>66</v>
      </c>
      <c r="D425" s="51" t="s">
        <v>25</v>
      </c>
      <c r="E425" s="31"/>
      <c r="F425" s="31"/>
      <c r="G425" s="31"/>
      <c r="H425" s="31"/>
      <c r="I425" s="31"/>
      <c r="J425" s="31"/>
      <c r="K425" s="31"/>
      <c r="L425" s="32">
        <v>0</v>
      </c>
      <c r="M425" s="32">
        <v>0</v>
      </c>
      <c r="N425" s="32">
        <v>0</v>
      </c>
      <c r="O425" s="32">
        <v>0</v>
      </c>
      <c r="P425" s="32">
        <v>0</v>
      </c>
      <c r="Q425" s="32">
        <v>0</v>
      </c>
      <c r="R425" s="32">
        <v>0</v>
      </c>
      <c r="S425" s="32">
        <v>0</v>
      </c>
      <c r="T425" s="32">
        <v>0</v>
      </c>
      <c r="U425" s="32">
        <v>0</v>
      </c>
      <c r="V425" s="32">
        <v>0</v>
      </c>
      <c r="W425" s="32">
        <v>0</v>
      </c>
      <c r="X425" s="32">
        <v>0</v>
      </c>
      <c r="Y425" s="32">
        <v>0</v>
      </c>
      <c r="Z425" s="32">
        <v>0</v>
      </c>
      <c r="AA425" s="32">
        <v>0</v>
      </c>
    </row>
    <row r="426" spans="2:27" hidden="1" outlineLevel="2" x14ac:dyDescent="0.35">
      <c r="B426" s="53" t="str">
        <f t="shared" si="54"/>
        <v>HVDC insurance and reserves costs (HVDC)</v>
      </c>
      <c r="C426" s="31">
        <f t="shared" si="55"/>
        <v>66</v>
      </c>
      <c r="D426" s="51" t="s">
        <v>25</v>
      </c>
      <c r="E426" s="31"/>
      <c r="F426" s="31"/>
      <c r="G426" s="31"/>
      <c r="H426" s="31"/>
      <c r="I426" s="31"/>
      <c r="J426" s="31"/>
      <c r="K426" s="31"/>
      <c r="L426" s="32">
        <v>0</v>
      </c>
      <c r="M426" s="32">
        <v>0</v>
      </c>
      <c r="N426" s="32">
        <v>0</v>
      </c>
      <c r="O426" s="32">
        <v>0</v>
      </c>
      <c r="P426" s="32">
        <v>0</v>
      </c>
      <c r="Q426" s="32">
        <v>0</v>
      </c>
      <c r="R426" s="32">
        <v>0</v>
      </c>
      <c r="S426" s="32">
        <v>0</v>
      </c>
      <c r="T426" s="32">
        <v>0</v>
      </c>
      <c r="U426" s="32">
        <v>0</v>
      </c>
      <c r="V426" s="32">
        <v>0</v>
      </c>
      <c r="W426" s="32">
        <v>0</v>
      </c>
      <c r="X426" s="32">
        <v>0</v>
      </c>
      <c r="Y426" s="32">
        <v>0</v>
      </c>
      <c r="Z426" s="32">
        <v>0</v>
      </c>
      <c r="AA426" s="32">
        <v>0</v>
      </c>
    </row>
    <row r="427" spans="2:27" hidden="1" outlineLevel="2" x14ac:dyDescent="0.35">
      <c r="B427" s="52" t="str">
        <f t="shared" si="49"/>
        <v>Opening RAB value (V)</v>
      </c>
      <c r="C427" s="29">
        <f t="shared" si="55"/>
        <v>67</v>
      </c>
      <c r="D427" s="50" t="s">
        <v>25</v>
      </c>
      <c r="E427" s="29"/>
      <c r="F427" s="29"/>
      <c r="G427" s="29"/>
      <c r="H427" s="29"/>
      <c r="I427" s="29"/>
      <c r="J427" s="29"/>
      <c r="K427" s="29"/>
      <c r="L427" s="30">
        <v>0</v>
      </c>
      <c r="M427" s="30">
        <v>0</v>
      </c>
      <c r="N427" s="30">
        <v>0</v>
      </c>
      <c r="O427" s="30">
        <v>0</v>
      </c>
      <c r="P427" s="30">
        <v>0</v>
      </c>
      <c r="Q427" s="30">
        <v>0</v>
      </c>
      <c r="R427" s="30">
        <v>0</v>
      </c>
      <c r="S427" s="30">
        <v>0</v>
      </c>
      <c r="T427" s="30">
        <v>0</v>
      </c>
      <c r="U427" s="30">
        <v>0</v>
      </c>
      <c r="V427" s="30">
        <v>0</v>
      </c>
      <c r="W427" s="30">
        <v>0</v>
      </c>
      <c r="X427" s="30">
        <v>0</v>
      </c>
      <c r="Y427" s="30">
        <v>0</v>
      </c>
      <c r="Z427" s="30">
        <v>0</v>
      </c>
      <c r="AA427" s="30">
        <v>0</v>
      </c>
    </row>
    <row r="428" spans="2:27" hidden="1" outlineLevel="2" x14ac:dyDescent="0.35">
      <c r="B428" s="52" t="str">
        <f t="shared" si="50"/>
        <v>Accounting Depreciation (Da)</v>
      </c>
      <c r="C428" s="29">
        <f t="shared" si="55"/>
        <v>67</v>
      </c>
      <c r="D428" s="50" t="s">
        <v>25</v>
      </c>
      <c r="E428" s="29"/>
      <c r="F428" s="29"/>
      <c r="G428" s="29"/>
      <c r="H428" s="29"/>
      <c r="I428" s="29"/>
      <c r="J428" s="29"/>
      <c r="K428" s="29"/>
      <c r="L428" s="30">
        <v>0</v>
      </c>
      <c r="M428" s="30">
        <v>0</v>
      </c>
      <c r="N428" s="30">
        <v>0</v>
      </c>
      <c r="O428" s="30">
        <v>0</v>
      </c>
      <c r="P428" s="30">
        <v>0</v>
      </c>
      <c r="Q428" s="30">
        <v>0</v>
      </c>
      <c r="R428" s="30">
        <v>0</v>
      </c>
      <c r="S428" s="30">
        <v>0</v>
      </c>
      <c r="T428" s="30">
        <v>0</v>
      </c>
      <c r="U428" s="30">
        <v>0</v>
      </c>
      <c r="V428" s="30">
        <v>0</v>
      </c>
      <c r="W428" s="30">
        <v>0</v>
      </c>
      <c r="X428" s="30">
        <v>0</v>
      </c>
      <c r="Y428" s="30">
        <v>0</v>
      </c>
      <c r="Z428" s="30">
        <v>0</v>
      </c>
      <c r="AA428" s="30">
        <v>0</v>
      </c>
    </row>
    <row r="429" spans="2:27" hidden="1" outlineLevel="2" x14ac:dyDescent="0.35">
      <c r="B429" s="52" t="str">
        <f t="shared" si="51"/>
        <v>Tax Depreciation (TD)</v>
      </c>
      <c r="C429" s="29">
        <f t="shared" si="55"/>
        <v>67</v>
      </c>
      <c r="D429" s="50" t="s">
        <v>25</v>
      </c>
      <c r="E429" s="29"/>
      <c r="F429" s="29"/>
      <c r="G429" s="29"/>
      <c r="H429" s="29"/>
      <c r="I429" s="29"/>
      <c r="J429" s="29"/>
      <c r="K429" s="29"/>
      <c r="L429" s="30">
        <v>0</v>
      </c>
      <c r="M429" s="30">
        <v>0</v>
      </c>
      <c r="N429" s="30">
        <v>0</v>
      </c>
      <c r="O429" s="30">
        <v>0</v>
      </c>
      <c r="P429" s="30">
        <v>0</v>
      </c>
      <c r="Q429" s="30">
        <v>0</v>
      </c>
      <c r="R429" s="30">
        <v>0</v>
      </c>
      <c r="S429" s="30">
        <v>0</v>
      </c>
      <c r="T429" s="30">
        <v>0</v>
      </c>
      <c r="U429" s="30">
        <v>0</v>
      </c>
      <c r="V429" s="30">
        <v>0</v>
      </c>
      <c r="W429" s="30">
        <v>0</v>
      </c>
      <c r="X429" s="30">
        <v>0</v>
      </c>
      <c r="Y429" s="30">
        <v>0</v>
      </c>
      <c r="Z429" s="30">
        <v>0</v>
      </c>
      <c r="AA429" s="30">
        <v>0</v>
      </c>
    </row>
    <row r="430" spans="2:27" hidden="1" outlineLevel="2" x14ac:dyDescent="0.35">
      <c r="B430" s="52" t="str">
        <f t="shared" si="52"/>
        <v>Value of commissioned assets (V)</v>
      </c>
      <c r="C430" s="29">
        <f t="shared" si="55"/>
        <v>67</v>
      </c>
      <c r="D430" s="50" t="s">
        <v>25</v>
      </c>
      <c r="E430" s="29"/>
      <c r="F430" s="29"/>
      <c r="G430" s="29"/>
      <c r="H430" s="29"/>
      <c r="I430" s="29"/>
      <c r="J430" s="29"/>
      <c r="K430" s="29"/>
      <c r="L430" s="30">
        <v>0</v>
      </c>
      <c r="M430" s="30">
        <v>0</v>
      </c>
      <c r="N430" s="30">
        <v>0</v>
      </c>
      <c r="O430" s="30">
        <v>0</v>
      </c>
      <c r="P430" s="30">
        <v>0</v>
      </c>
      <c r="Q430" s="30">
        <v>0</v>
      </c>
      <c r="R430" s="30">
        <v>0</v>
      </c>
      <c r="S430" s="30">
        <v>0</v>
      </c>
      <c r="T430" s="30">
        <v>0</v>
      </c>
      <c r="U430" s="30">
        <v>0</v>
      </c>
      <c r="V430" s="30">
        <v>0</v>
      </c>
      <c r="W430" s="30">
        <v>0</v>
      </c>
      <c r="X430" s="30">
        <v>0</v>
      </c>
      <c r="Y430" s="30">
        <v>0</v>
      </c>
      <c r="Z430" s="30">
        <v>0</v>
      </c>
      <c r="AA430" s="30">
        <v>0</v>
      </c>
    </row>
    <row r="431" spans="2:27" hidden="1" outlineLevel="2" x14ac:dyDescent="0.35">
      <c r="B431" s="52" t="str">
        <f t="shared" si="53"/>
        <v>Transmission alternatives costs and MCP opex (TA + MCP)</v>
      </c>
      <c r="C431" s="29">
        <f t="shared" si="55"/>
        <v>67</v>
      </c>
      <c r="D431" s="50" t="s">
        <v>25</v>
      </c>
      <c r="E431" s="29"/>
      <c r="F431" s="29"/>
      <c r="G431" s="29"/>
      <c r="H431" s="29"/>
      <c r="I431" s="29"/>
      <c r="J431" s="29"/>
      <c r="K431" s="29"/>
      <c r="L431" s="30">
        <v>0</v>
      </c>
      <c r="M431" s="30">
        <v>0</v>
      </c>
      <c r="N431" s="30">
        <v>0</v>
      </c>
      <c r="O431" s="30">
        <v>0</v>
      </c>
      <c r="P431" s="30">
        <v>0</v>
      </c>
      <c r="Q431" s="30">
        <v>0</v>
      </c>
      <c r="R431" s="30">
        <v>0</v>
      </c>
      <c r="S431" s="30">
        <v>0</v>
      </c>
      <c r="T431" s="30">
        <v>0</v>
      </c>
      <c r="U431" s="30">
        <v>0</v>
      </c>
      <c r="V431" s="30">
        <v>0</v>
      </c>
      <c r="W431" s="30">
        <v>0</v>
      </c>
      <c r="X431" s="30">
        <v>0</v>
      </c>
      <c r="Y431" s="30">
        <v>0</v>
      </c>
      <c r="Z431" s="30">
        <v>0</v>
      </c>
      <c r="AA431" s="30">
        <v>0</v>
      </c>
    </row>
    <row r="432" spans="2:27" hidden="1" outlineLevel="2" x14ac:dyDescent="0.35">
      <c r="B432" s="52" t="str">
        <f t="shared" si="54"/>
        <v>HVDC insurance and reserves costs (HVDC)</v>
      </c>
      <c r="C432" s="29">
        <f t="shared" si="55"/>
        <v>67</v>
      </c>
      <c r="D432" s="50" t="s">
        <v>25</v>
      </c>
      <c r="E432" s="29"/>
      <c r="F432" s="29"/>
      <c r="G432" s="29"/>
      <c r="H432" s="29"/>
      <c r="I432" s="29"/>
      <c r="J432" s="29"/>
      <c r="K432" s="29"/>
      <c r="L432" s="30">
        <v>0</v>
      </c>
      <c r="M432" s="30">
        <v>0</v>
      </c>
      <c r="N432" s="30">
        <v>0</v>
      </c>
      <c r="O432" s="30">
        <v>0</v>
      </c>
      <c r="P432" s="30">
        <v>0</v>
      </c>
      <c r="Q432" s="30">
        <v>0</v>
      </c>
      <c r="R432" s="30">
        <v>0</v>
      </c>
      <c r="S432" s="30">
        <v>0</v>
      </c>
      <c r="T432" s="30">
        <v>0</v>
      </c>
      <c r="U432" s="30">
        <v>0</v>
      </c>
      <c r="V432" s="30">
        <v>0</v>
      </c>
      <c r="W432" s="30">
        <v>0</v>
      </c>
      <c r="X432" s="30">
        <v>0</v>
      </c>
      <c r="Y432" s="30">
        <v>0</v>
      </c>
      <c r="Z432" s="30">
        <v>0</v>
      </c>
      <c r="AA432" s="30">
        <v>0</v>
      </c>
    </row>
    <row r="433" spans="2:27" hidden="1" outlineLevel="2" x14ac:dyDescent="0.35">
      <c r="B433" s="53" t="str">
        <f t="shared" si="49"/>
        <v>Opening RAB value (V)</v>
      </c>
      <c r="C433" s="31">
        <f t="shared" si="55"/>
        <v>68</v>
      </c>
      <c r="D433" s="51" t="s">
        <v>25</v>
      </c>
      <c r="E433" s="31"/>
      <c r="F433" s="31"/>
      <c r="G433" s="31"/>
      <c r="H433" s="31"/>
      <c r="I433" s="31"/>
      <c r="J433" s="31"/>
      <c r="K433" s="31"/>
      <c r="L433" s="32">
        <v>0</v>
      </c>
      <c r="M433" s="32">
        <v>0</v>
      </c>
      <c r="N433" s="32">
        <v>0</v>
      </c>
      <c r="O433" s="32">
        <v>0</v>
      </c>
      <c r="P433" s="32">
        <v>0</v>
      </c>
      <c r="Q433" s="32">
        <v>0</v>
      </c>
      <c r="R433" s="32">
        <v>0</v>
      </c>
      <c r="S433" s="32">
        <v>0</v>
      </c>
      <c r="T433" s="32">
        <v>0</v>
      </c>
      <c r="U433" s="32">
        <v>0</v>
      </c>
      <c r="V433" s="32">
        <v>0</v>
      </c>
      <c r="W433" s="32">
        <v>0</v>
      </c>
      <c r="X433" s="32">
        <v>0</v>
      </c>
      <c r="Y433" s="32">
        <v>0</v>
      </c>
      <c r="Z433" s="32">
        <v>0</v>
      </c>
      <c r="AA433" s="32">
        <v>0</v>
      </c>
    </row>
    <row r="434" spans="2:27" hidden="1" outlineLevel="2" x14ac:dyDescent="0.35">
      <c r="B434" s="53" t="str">
        <f t="shared" si="50"/>
        <v>Accounting Depreciation (Da)</v>
      </c>
      <c r="C434" s="31">
        <f t="shared" si="55"/>
        <v>68</v>
      </c>
      <c r="D434" s="51" t="s">
        <v>25</v>
      </c>
      <c r="E434" s="31"/>
      <c r="F434" s="31"/>
      <c r="G434" s="31"/>
      <c r="H434" s="31"/>
      <c r="I434" s="31"/>
      <c r="J434" s="31"/>
      <c r="K434" s="31"/>
      <c r="L434" s="32">
        <v>0</v>
      </c>
      <c r="M434" s="32">
        <v>0</v>
      </c>
      <c r="N434" s="32">
        <v>0</v>
      </c>
      <c r="O434" s="32">
        <v>0</v>
      </c>
      <c r="P434" s="32">
        <v>0</v>
      </c>
      <c r="Q434" s="32">
        <v>0</v>
      </c>
      <c r="R434" s="32">
        <v>0</v>
      </c>
      <c r="S434" s="32">
        <v>0</v>
      </c>
      <c r="T434" s="32">
        <v>0</v>
      </c>
      <c r="U434" s="32">
        <v>0</v>
      </c>
      <c r="V434" s="32">
        <v>0</v>
      </c>
      <c r="W434" s="32">
        <v>0</v>
      </c>
      <c r="X434" s="32">
        <v>0</v>
      </c>
      <c r="Y434" s="32">
        <v>0</v>
      </c>
      <c r="Z434" s="32">
        <v>0</v>
      </c>
      <c r="AA434" s="32">
        <v>0</v>
      </c>
    </row>
    <row r="435" spans="2:27" hidden="1" outlineLevel="2" x14ac:dyDescent="0.35">
      <c r="B435" s="53" t="str">
        <f t="shared" si="51"/>
        <v>Tax Depreciation (TD)</v>
      </c>
      <c r="C435" s="31">
        <f t="shared" si="55"/>
        <v>68</v>
      </c>
      <c r="D435" s="51" t="s">
        <v>25</v>
      </c>
      <c r="E435" s="31"/>
      <c r="F435" s="31"/>
      <c r="G435" s="31"/>
      <c r="H435" s="31"/>
      <c r="I435" s="31"/>
      <c r="J435" s="31"/>
      <c r="K435" s="31"/>
      <c r="L435" s="32">
        <v>0</v>
      </c>
      <c r="M435" s="32">
        <v>0</v>
      </c>
      <c r="N435" s="32">
        <v>0</v>
      </c>
      <c r="O435" s="32">
        <v>0</v>
      </c>
      <c r="P435" s="32">
        <v>0</v>
      </c>
      <c r="Q435" s="32">
        <v>0</v>
      </c>
      <c r="R435" s="32">
        <v>0</v>
      </c>
      <c r="S435" s="32">
        <v>0</v>
      </c>
      <c r="T435" s="32">
        <v>0</v>
      </c>
      <c r="U435" s="32">
        <v>0</v>
      </c>
      <c r="V435" s="32">
        <v>0</v>
      </c>
      <c r="W435" s="32">
        <v>0</v>
      </c>
      <c r="X435" s="32">
        <v>0</v>
      </c>
      <c r="Y435" s="32">
        <v>0</v>
      </c>
      <c r="Z435" s="32">
        <v>0</v>
      </c>
      <c r="AA435" s="32">
        <v>0</v>
      </c>
    </row>
    <row r="436" spans="2:27" hidden="1" outlineLevel="2" x14ac:dyDescent="0.35">
      <c r="B436" s="53" t="str">
        <f t="shared" si="52"/>
        <v>Value of commissioned assets (V)</v>
      </c>
      <c r="C436" s="31">
        <f t="shared" si="55"/>
        <v>68</v>
      </c>
      <c r="D436" s="51" t="s">
        <v>25</v>
      </c>
      <c r="E436" s="31"/>
      <c r="F436" s="31"/>
      <c r="G436" s="31"/>
      <c r="H436" s="31"/>
      <c r="I436" s="31"/>
      <c r="J436" s="31"/>
      <c r="K436" s="31"/>
      <c r="L436" s="32">
        <v>0</v>
      </c>
      <c r="M436" s="32">
        <v>0</v>
      </c>
      <c r="N436" s="32">
        <v>0</v>
      </c>
      <c r="O436" s="32">
        <v>0</v>
      </c>
      <c r="P436" s="32">
        <v>0</v>
      </c>
      <c r="Q436" s="32">
        <v>0</v>
      </c>
      <c r="R436" s="32">
        <v>0</v>
      </c>
      <c r="S436" s="32">
        <v>0</v>
      </c>
      <c r="T436" s="32">
        <v>0</v>
      </c>
      <c r="U436" s="32">
        <v>0</v>
      </c>
      <c r="V436" s="32">
        <v>0</v>
      </c>
      <c r="W436" s="32">
        <v>0</v>
      </c>
      <c r="X436" s="32">
        <v>0</v>
      </c>
      <c r="Y436" s="32">
        <v>0</v>
      </c>
      <c r="Z436" s="32">
        <v>0</v>
      </c>
      <c r="AA436" s="32">
        <v>0</v>
      </c>
    </row>
    <row r="437" spans="2:27" hidden="1" outlineLevel="2" x14ac:dyDescent="0.35">
      <c r="B437" s="53" t="str">
        <f t="shared" si="53"/>
        <v>Transmission alternatives costs and MCP opex (TA + MCP)</v>
      </c>
      <c r="C437" s="31">
        <f t="shared" si="55"/>
        <v>68</v>
      </c>
      <c r="D437" s="51" t="s">
        <v>25</v>
      </c>
      <c r="E437" s="31"/>
      <c r="F437" s="31"/>
      <c r="G437" s="31"/>
      <c r="H437" s="31"/>
      <c r="I437" s="31"/>
      <c r="J437" s="31"/>
      <c r="K437" s="31"/>
      <c r="L437" s="32">
        <v>0</v>
      </c>
      <c r="M437" s="32">
        <v>0</v>
      </c>
      <c r="N437" s="32">
        <v>0</v>
      </c>
      <c r="O437" s="32">
        <v>0</v>
      </c>
      <c r="P437" s="32">
        <v>0</v>
      </c>
      <c r="Q437" s="32">
        <v>0</v>
      </c>
      <c r="R437" s="32">
        <v>0</v>
      </c>
      <c r="S437" s="32">
        <v>0</v>
      </c>
      <c r="T437" s="32">
        <v>0</v>
      </c>
      <c r="U437" s="32">
        <v>0</v>
      </c>
      <c r="V437" s="32">
        <v>0</v>
      </c>
      <c r="W437" s="32">
        <v>0</v>
      </c>
      <c r="X437" s="32">
        <v>0</v>
      </c>
      <c r="Y437" s="32">
        <v>0</v>
      </c>
      <c r="Z437" s="32">
        <v>0</v>
      </c>
      <c r="AA437" s="32">
        <v>0</v>
      </c>
    </row>
    <row r="438" spans="2:27" hidden="1" outlineLevel="2" x14ac:dyDescent="0.35">
      <c r="B438" s="53" t="str">
        <f t="shared" si="54"/>
        <v>HVDC insurance and reserves costs (HVDC)</v>
      </c>
      <c r="C438" s="31">
        <f t="shared" si="55"/>
        <v>68</v>
      </c>
      <c r="D438" s="51" t="s">
        <v>25</v>
      </c>
      <c r="E438" s="31"/>
      <c r="F438" s="31"/>
      <c r="G438" s="31"/>
      <c r="H438" s="31"/>
      <c r="I438" s="31"/>
      <c r="J438" s="31"/>
      <c r="K438" s="31"/>
      <c r="L438" s="32">
        <v>0</v>
      </c>
      <c r="M438" s="32">
        <v>0</v>
      </c>
      <c r="N438" s="32">
        <v>0</v>
      </c>
      <c r="O438" s="32">
        <v>0</v>
      </c>
      <c r="P438" s="32">
        <v>0</v>
      </c>
      <c r="Q438" s="32">
        <v>0</v>
      </c>
      <c r="R438" s="32">
        <v>0</v>
      </c>
      <c r="S438" s="32">
        <v>0</v>
      </c>
      <c r="T438" s="32">
        <v>0</v>
      </c>
      <c r="U438" s="32">
        <v>0</v>
      </c>
      <c r="V438" s="32">
        <v>0</v>
      </c>
      <c r="W438" s="32">
        <v>0</v>
      </c>
      <c r="X438" s="32">
        <v>0</v>
      </c>
      <c r="Y438" s="32">
        <v>0</v>
      </c>
      <c r="Z438" s="32">
        <v>0</v>
      </c>
      <c r="AA438" s="32">
        <v>0</v>
      </c>
    </row>
    <row r="439" spans="2:27" hidden="1" outlineLevel="2" x14ac:dyDescent="0.35">
      <c r="B439" s="52" t="str">
        <f t="shared" ref="B439:B499" si="56">+$B$24</f>
        <v>Opening RAB value (V)</v>
      </c>
      <c r="C439" s="29">
        <f t="shared" si="55"/>
        <v>69</v>
      </c>
      <c r="D439" s="50" t="s">
        <v>25</v>
      </c>
      <c r="E439" s="29"/>
      <c r="F439" s="29"/>
      <c r="G439" s="29"/>
      <c r="H439" s="29"/>
      <c r="I439" s="29"/>
      <c r="J439" s="29"/>
      <c r="K439" s="29"/>
      <c r="L439" s="30">
        <v>0</v>
      </c>
      <c r="M439" s="30">
        <v>0</v>
      </c>
      <c r="N439" s="30">
        <v>0</v>
      </c>
      <c r="O439" s="30">
        <v>0</v>
      </c>
      <c r="P439" s="30">
        <v>0</v>
      </c>
      <c r="Q439" s="30">
        <v>0</v>
      </c>
      <c r="R439" s="30">
        <v>0</v>
      </c>
      <c r="S439" s="30">
        <v>0</v>
      </c>
      <c r="T439" s="30">
        <v>0</v>
      </c>
      <c r="U439" s="30">
        <v>0</v>
      </c>
      <c r="V439" s="30">
        <v>0</v>
      </c>
      <c r="W439" s="30">
        <v>0</v>
      </c>
      <c r="X439" s="30">
        <v>0</v>
      </c>
      <c r="Y439" s="30">
        <v>0</v>
      </c>
      <c r="Z439" s="30">
        <v>0</v>
      </c>
      <c r="AA439" s="30">
        <v>0</v>
      </c>
    </row>
    <row r="440" spans="2:27" hidden="1" outlineLevel="2" x14ac:dyDescent="0.35">
      <c r="B440" s="52" t="str">
        <f t="shared" ref="B440:B500" si="57">+$B$25</f>
        <v>Accounting Depreciation (Da)</v>
      </c>
      <c r="C440" s="29">
        <f t="shared" si="55"/>
        <v>69</v>
      </c>
      <c r="D440" s="50" t="s">
        <v>25</v>
      </c>
      <c r="E440" s="29"/>
      <c r="F440" s="29"/>
      <c r="G440" s="29"/>
      <c r="H440" s="29"/>
      <c r="I440" s="29"/>
      <c r="J440" s="29"/>
      <c r="K440" s="29"/>
      <c r="L440" s="30">
        <v>0</v>
      </c>
      <c r="M440" s="30">
        <v>0</v>
      </c>
      <c r="N440" s="30">
        <v>0</v>
      </c>
      <c r="O440" s="30">
        <v>0</v>
      </c>
      <c r="P440" s="30">
        <v>0</v>
      </c>
      <c r="Q440" s="30">
        <v>0</v>
      </c>
      <c r="R440" s="30">
        <v>0</v>
      </c>
      <c r="S440" s="30">
        <v>0</v>
      </c>
      <c r="T440" s="30">
        <v>0</v>
      </c>
      <c r="U440" s="30">
        <v>0</v>
      </c>
      <c r="V440" s="30">
        <v>0</v>
      </c>
      <c r="W440" s="30">
        <v>0</v>
      </c>
      <c r="X440" s="30">
        <v>0</v>
      </c>
      <c r="Y440" s="30">
        <v>0</v>
      </c>
      <c r="Z440" s="30">
        <v>0</v>
      </c>
      <c r="AA440" s="30">
        <v>0</v>
      </c>
    </row>
    <row r="441" spans="2:27" hidden="1" outlineLevel="2" x14ac:dyDescent="0.35">
      <c r="B441" s="52" t="str">
        <f t="shared" si="51"/>
        <v>Tax Depreciation (TD)</v>
      </c>
      <c r="C441" s="29">
        <f t="shared" si="55"/>
        <v>69</v>
      </c>
      <c r="D441" s="50" t="s">
        <v>25</v>
      </c>
      <c r="E441" s="29"/>
      <c r="F441" s="29"/>
      <c r="G441" s="29"/>
      <c r="H441" s="29"/>
      <c r="I441" s="29"/>
      <c r="J441" s="29"/>
      <c r="K441" s="29"/>
      <c r="L441" s="30">
        <v>0</v>
      </c>
      <c r="M441" s="30">
        <v>0</v>
      </c>
      <c r="N441" s="30">
        <v>0</v>
      </c>
      <c r="O441" s="30">
        <v>0</v>
      </c>
      <c r="P441" s="30">
        <v>0</v>
      </c>
      <c r="Q441" s="30">
        <v>0</v>
      </c>
      <c r="R441" s="30">
        <v>0</v>
      </c>
      <c r="S441" s="30">
        <v>0</v>
      </c>
      <c r="T441" s="30">
        <v>0</v>
      </c>
      <c r="U441" s="30">
        <v>0</v>
      </c>
      <c r="V441" s="30">
        <v>0</v>
      </c>
      <c r="W441" s="30">
        <v>0</v>
      </c>
      <c r="X441" s="30">
        <v>0</v>
      </c>
      <c r="Y441" s="30">
        <v>0</v>
      </c>
      <c r="Z441" s="30">
        <v>0</v>
      </c>
      <c r="AA441" s="30">
        <v>0</v>
      </c>
    </row>
    <row r="442" spans="2:27" hidden="1" outlineLevel="2" x14ac:dyDescent="0.35">
      <c r="B442" s="52" t="str">
        <f t="shared" si="52"/>
        <v>Value of commissioned assets (V)</v>
      </c>
      <c r="C442" s="29">
        <f t="shared" si="55"/>
        <v>69</v>
      </c>
      <c r="D442" s="50" t="s">
        <v>25</v>
      </c>
      <c r="E442" s="29"/>
      <c r="F442" s="29"/>
      <c r="G442" s="29"/>
      <c r="H442" s="29"/>
      <c r="I442" s="29"/>
      <c r="J442" s="29"/>
      <c r="K442" s="29"/>
      <c r="L442" s="30">
        <v>0</v>
      </c>
      <c r="M442" s="30">
        <v>0</v>
      </c>
      <c r="N442" s="30">
        <v>0</v>
      </c>
      <c r="O442" s="30">
        <v>0</v>
      </c>
      <c r="P442" s="30">
        <v>0</v>
      </c>
      <c r="Q442" s="30">
        <v>0</v>
      </c>
      <c r="R442" s="30">
        <v>0</v>
      </c>
      <c r="S442" s="30">
        <v>0</v>
      </c>
      <c r="T442" s="30">
        <v>0</v>
      </c>
      <c r="U442" s="30">
        <v>0</v>
      </c>
      <c r="V442" s="30">
        <v>0</v>
      </c>
      <c r="W442" s="30">
        <v>0</v>
      </c>
      <c r="X442" s="30">
        <v>0</v>
      </c>
      <c r="Y442" s="30">
        <v>0</v>
      </c>
      <c r="Z442" s="30">
        <v>0</v>
      </c>
      <c r="AA442" s="30">
        <v>0</v>
      </c>
    </row>
    <row r="443" spans="2:27" hidden="1" outlineLevel="2" x14ac:dyDescent="0.35">
      <c r="B443" s="52" t="str">
        <f t="shared" si="53"/>
        <v>Transmission alternatives costs and MCP opex (TA + MCP)</v>
      </c>
      <c r="C443" s="29">
        <f t="shared" si="55"/>
        <v>69</v>
      </c>
      <c r="D443" s="50" t="s">
        <v>25</v>
      </c>
      <c r="E443" s="29"/>
      <c r="F443" s="29"/>
      <c r="G443" s="29"/>
      <c r="H443" s="29"/>
      <c r="I443" s="29"/>
      <c r="J443" s="29"/>
      <c r="K443" s="29"/>
      <c r="L443" s="30">
        <v>0</v>
      </c>
      <c r="M443" s="30">
        <v>0</v>
      </c>
      <c r="N443" s="30">
        <v>0</v>
      </c>
      <c r="O443" s="30">
        <v>0</v>
      </c>
      <c r="P443" s="30">
        <v>0</v>
      </c>
      <c r="Q443" s="30">
        <v>0</v>
      </c>
      <c r="R443" s="30">
        <v>0</v>
      </c>
      <c r="S443" s="30">
        <v>0</v>
      </c>
      <c r="T443" s="30">
        <v>0</v>
      </c>
      <c r="U443" s="30">
        <v>0</v>
      </c>
      <c r="V443" s="30">
        <v>0</v>
      </c>
      <c r="W443" s="30">
        <v>0</v>
      </c>
      <c r="X443" s="30">
        <v>0</v>
      </c>
      <c r="Y443" s="30">
        <v>0</v>
      </c>
      <c r="Z443" s="30">
        <v>0</v>
      </c>
      <c r="AA443" s="30">
        <v>0</v>
      </c>
    </row>
    <row r="444" spans="2:27" hidden="1" outlineLevel="2" x14ac:dyDescent="0.35">
      <c r="B444" s="52" t="str">
        <f t="shared" si="54"/>
        <v>HVDC insurance and reserves costs (HVDC)</v>
      </c>
      <c r="C444" s="29">
        <f t="shared" si="55"/>
        <v>69</v>
      </c>
      <c r="D444" s="50" t="s">
        <v>25</v>
      </c>
      <c r="E444" s="29"/>
      <c r="F444" s="29"/>
      <c r="G444" s="29"/>
      <c r="H444" s="29"/>
      <c r="I444" s="29"/>
      <c r="J444" s="29"/>
      <c r="K444" s="29"/>
      <c r="L444" s="30">
        <v>0</v>
      </c>
      <c r="M444" s="30">
        <v>0</v>
      </c>
      <c r="N444" s="30">
        <v>0</v>
      </c>
      <c r="O444" s="30">
        <v>0</v>
      </c>
      <c r="P444" s="30">
        <v>0</v>
      </c>
      <c r="Q444" s="30">
        <v>0</v>
      </c>
      <c r="R444" s="30">
        <v>0</v>
      </c>
      <c r="S444" s="30">
        <v>0</v>
      </c>
      <c r="T444" s="30">
        <v>0</v>
      </c>
      <c r="U444" s="30">
        <v>0</v>
      </c>
      <c r="V444" s="30">
        <v>0</v>
      </c>
      <c r="W444" s="30">
        <v>0</v>
      </c>
      <c r="X444" s="30">
        <v>0</v>
      </c>
      <c r="Y444" s="30">
        <v>0</v>
      </c>
      <c r="Z444" s="30">
        <v>0</v>
      </c>
      <c r="AA444" s="30">
        <v>0</v>
      </c>
    </row>
    <row r="445" spans="2:27" hidden="1" outlineLevel="2" x14ac:dyDescent="0.35">
      <c r="B445" s="53" t="str">
        <f t="shared" si="56"/>
        <v>Opening RAB value (V)</v>
      </c>
      <c r="C445" s="31">
        <f t="shared" si="55"/>
        <v>70</v>
      </c>
      <c r="D445" s="51" t="s">
        <v>25</v>
      </c>
      <c r="E445" s="31"/>
      <c r="F445" s="31"/>
      <c r="G445" s="31"/>
      <c r="H445" s="31"/>
      <c r="I445" s="31"/>
      <c r="J445" s="31"/>
      <c r="K445" s="31"/>
      <c r="L445" s="32">
        <v>0</v>
      </c>
      <c r="M445" s="32">
        <v>0</v>
      </c>
      <c r="N445" s="32">
        <v>0</v>
      </c>
      <c r="O445" s="32">
        <v>0</v>
      </c>
      <c r="P445" s="32">
        <v>0</v>
      </c>
      <c r="Q445" s="32">
        <v>0</v>
      </c>
      <c r="R445" s="32">
        <v>0</v>
      </c>
      <c r="S445" s="32">
        <v>0</v>
      </c>
      <c r="T445" s="32">
        <v>0</v>
      </c>
      <c r="U445" s="32">
        <v>0</v>
      </c>
      <c r="V445" s="32">
        <v>0</v>
      </c>
      <c r="W445" s="32">
        <v>0</v>
      </c>
      <c r="X445" s="32">
        <v>0</v>
      </c>
      <c r="Y445" s="32">
        <v>0</v>
      </c>
      <c r="Z445" s="32">
        <v>0</v>
      </c>
      <c r="AA445" s="32">
        <v>0</v>
      </c>
    </row>
    <row r="446" spans="2:27" hidden="1" outlineLevel="2" x14ac:dyDescent="0.35">
      <c r="B446" s="53" t="str">
        <f t="shared" si="57"/>
        <v>Accounting Depreciation (Da)</v>
      </c>
      <c r="C446" s="31">
        <f t="shared" si="55"/>
        <v>70</v>
      </c>
      <c r="D446" s="51" t="s">
        <v>25</v>
      </c>
      <c r="E446" s="31"/>
      <c r="F446" s="31"/>
      <c r="G446" s="31"/>
      <c r="H446" s="31"/>
      <c r="I446" s="31"/>
      <c r="J446" s="31"/>
      <c r="K446" s="31"/>
      <c r="L446" s="32">
        <v>0</v>
      </c>
      <c r="M446" s="32">
        <v>0</v>
      </c>
      <c r="N446" s="32">
        <v>0</v>
      </c>
      <c r="O446" s="32">
        <v>0</v>
      </c>
      <c r="P446" s="32">
        <v>0</v>
      </c>
      <c r="Q446" s="32">
        <v>0</v>
      </c>
      <c r="R446" s="32">
        <v>0</v>
      </c>
      <c r="S446" s="32">
        <v>0</v>
      </c>
      <c r="T446" s="32">
        <v>0</v>
      </c>
      <c r="U446" s="32">
        <v>0</v>
      </c>
      <c r="V446" s="32">
        <v>0</v>
      </c>
      <c r="W446" s="32">
        <v>0</v>
      </c>
      <c r="X446" s="32">
        <v>0</v>
      </c>
      <c r="Y446" s="32">
        <v>0</v>
      </c>
      <c r="Z446" s="32">
        <v>0</v>
      </c>
      <c r="AA446" s="32">
        <v>0</v>
      </c>
    </row>
    <row r="447" spans="2:27" hidden="1" outlineLevel="2" x14ac:dyDescent="0.35">
      <c r="B447" s="53" t="str">
        <f t="shared" ref="B447:B507" si="58">+$B$26</f>
        <v>Tax Depreciation (TD)</v>
      </c>
      <c r="C447" s="31">
        <f t="shared" si="55"/>
        <v>70</v>
      </c>
      <c r="D447" s="51" t="s">
        <v>25</v>
      </c>
      <c r="E447" s="31"/>
      <c r="F447" s="31"/>
      <c r="G447" s="31"/>
      <c r="H447" s="31"/>
      <c r="I447" s="31"/>
      <c r="J447" s="31"/>
      <c r="K447" s="31"/>
      <c r="L447" s="32">
        <v>0</v>
      </c>
      <c r="M447" s="32">
        <v>0</v>
      </c>
      <c r="N447" s="32">
        <v>0</v>
      </c>
      <c r="O447" s="32">
        <v>0</v>
      </c>
      <c r="P447" s="32">
        <v>0</v>
      </c>
      <c r="Q447" s="32">
        <v>0</v>
      </c>
      <c r="R447" s="32">
        <v>0</v>
      </c>
      <c r="S447" s="32">
        <v>0</v>
      </c>
      <c r="T447" s="32">
        <v>0</v>
      </c>
      <c r="U447" s="32">
        <v>0</v>
      </c>
      <c r="V447" s="32">
        <v>0</v>
      </c>
      <c r="W447" s="32">
        <v>0</v>
      </c>
      <c r="X447" s="32">
        <v>0</v>
      </c>
      <c r="Y447" s="32">
        <v>0</v>
      </c>
      <c r="Z447" s="32">
        <v>0</v>
      </c>
      <c r="AA447" s="32">
        <v>0</v>
      </c>
    </row>
    <row r="448" spans="2:27" hidden="1" outlineLevel="2" x14ac:dyDescent="0.35">
      <c r="B448" s="53" t="str">
        <f t="shared" ref="B448:B508" si="59">+$B$27</f>
        <v>Value of commissioned assets (V)</v>
      </c>
      <c r="C448" s="31">
        <f t="shared" si="55"/>
        <v>70</v>
      </c>
      <c r="D448" s="51" t="s">
        <v>25</v>
      </c>
      <c r="E448" s="31"/>
      <c r="F448" s="31"/>
      <c r="G448" s="31"/>
      <c r="H448" s="31"/>
      <c r="I448" s="31"/>
      <c r="J448" s="31"/>
      <c r="K448" s="31"/>
      <c r="L448" s="32">
        <v>0</v>
      </c>
      <c r="M448" s="32">
        <v>0</v>
      </c>
      <c r="N448" s="32">
        <v>0</v>
      </c>
      <c r="O448" s="32">
        <v>0</v>
      </c>
      <c r="P448" s="32">
        <v>0</v>
      </c>
      <c r="Q448" s="32">
        <v>0</v>
      </c>
      <c r="R448" s="32">
        <v>0</v>
      </c>
      <c r="S448" s="32">
        <v>0</v>
      </c>
      <c r="T448" s="32">
        <v>0</v>
      </c>
      <c r="U448" s="32">
        <v>0</v>
      </c>
      <c r="V448" s="32">
        <v>0</v>
      </c>
      <c r="W448" s="32">
        <v>0</v>
      </c>
      <c r="X448" s="32">
        <v>0</v>
      </c>
      <c r="Y448" s="32">
        <v>0</v>
      </c>
      <c r="Z448" s="32">
        <v>0</v>
      </c>
      <c r="AA448" s="32">
        <v>0</v>
      </c>
    </row>
    <row r="449" spans="2:27" hidden="1" outlineLevel="2" x14ac:dyDescent="0.35">
      <c r="B449" s="53" t="str">
        <f t="shared" ref="B449:B509" si="60">+$B$28</f>
        <v>Transmission alternatives costs and MCP opex (TA + MCP)</v>
      </c>
      <c r="C449" s="31">
        <f t="shared" si="55"/>
        <v>70</v>
      </c>
      <c r="D449" s="51" t="s">
        <v>25</v>
      </c>
      <c r="E449" s="31"/>
      <c r="F449" s="31"/>
      <c r="G449" s="31"/>
      <c r="H449" s="31"/>
      <c r="I449" s="31"/>
      <c r="J449" s="31"/>
      <c r="K449" s="31"/>
      <c r="L449" s="32">
        <v>0</v>
      </c>
      <c r="M449" s="32">
        <v>0</v>
      </c>
      <c r="N449" s="32">
        <v>0</v>
      </c>
      <c r="O449" s="32">
        <v>0</v>
      </c>
      <c r="P449" s="32">
        <v>0</v>
      </c>
      <c r="Q449" s="32">
        <v>0</v>
      </c>
      <c r="R449" s="32">
        <v>0</v>
      </c>
      <c r="S449" s="32">
        <v>0</v>
      </c>
      <c r="T449" s="32">
        <v>0</v>
      </c>
      <c r="U449" s="32">
        <v>0</v>
      </c>
      <c r="V449" s="32">
        <v>0</v>
      </c>
      <c r="W449" s="32">
        <v>0</v>
      </c>
      <c r="X449" s="32">
        <v>0</v>
      </c>
      <c r="Y449" s="32">
        <v>0</v>
      </c>
      <c r="Z449" s="32">
        <v>0</v>
      </c>
      <c r="AA449" s="32">
        <v>0</v>
      </c>
    </row>
    <row r="450" spans="2:27" hidden="1" outlineLevel="2" x14ac:dyDescent="0.35">
      <c r="B450" s="53" t="str">
        <f t="shared" ref="B450:B510" si="61">+$B$29</f>
        <v>HVDC insurance and reserves costs (HVDC)</v>
      </c>
      <c r="C450" s="31">
        <f t="shared" si="55"/>
        <v>70</v>
      </c>
      <c r="D450" s="51" t="s">
        <v>25</v>
      </c>
      <c r="E450" s="31"/>
      <c r="F450" s="31"/>
      <c r="G450" s="31"/>
      <c r="H450" s="31"/>
      <c r="I450" s="31"/>
      <c r="J450" s="31"/>
      <c r="K450" s="31"/>
      <c r="L450" s="32">
        <v>0</v>
      </c>
      <c r="M450" s="32">
        <v>0</v>
      </c>
      <c r="N450" s="32">
        <v>0</v>
      </c>
      <c r="O450" s="32">
        <v>0</v>
      </c>
      <c r="P450" s="32">
        <v>0</v>
      </c>
      <c r="Q450" s="32">
        <v>0</v>
      </c>
      <c r="R450" s="32">
        <v>0</v>
      </c>
      <c r="S450" s="32">
        <v>0</v>
      </c>
      <c r="T450" s="32">
        <v>0</v>
      </c>
      <c r="U450" s="32">
        <v>0</v>
      </c>
      <c r="V450" s="32">
        <v>0</v>
      </c>
      <c r="W450" s="32">
        <v>0</v>
      </c>
      <c r="X450" s="32">
        <v>0</v>
      </c>
      <c r="Y450" s="32">
        <v>0</v>
      </c>
      <c r="Z450" s="32">
        <v>0</v>
      </c>
      <c r="AA450" s="32">
        <v>0</v>
      </c>
    </row>
    <row r="451" spans="2:27" hidden="1" outlineLevel="2" x14ac:dyDescent="0.35">
      <c r="B451" s="52" t="str">
        <f t="shared" si="56"/>
        <v>Opening RAB value (V)</v>
      </c>
      <c r="C451" s="29">
        <f t="shared" si="55"/>
        <v>71</v>
      </c>
      <c r="D451" s="50" t="s">
        <v>25</v>
      </c>
      <c r="E451" s="29"/>
      <c r="F451" s="29"/>
      <c r="G451" s="29"/>
      <c r="H451" s="29"/>
      <c r="I451" s="29"/>
      <c r="J451" s="29"/>
      <c r="K451" s="29"/>
      <c r="L451" s="30">
        <v>0</v>
      </c>
      <c r="M451" s="30">
        <v>0</v>
      </c>
      <c r="N451" s="30">
        <v>0</v>
      </c>
      <c r="O451" s="30">
        <v>0</v>
      </c>
      <c r="P451" s="30">
        <v>0</v>
      </c>
      <c r="Q451" s="30">
        <v>0</v>
      </c>
      <c r="R451" s="30">
        <v>0</v>
      </c>
      <c r="S451" s="30">
        <v>0</v>
      </c>
      <c r="T451" s="30">
        <v>0</v>
      </c>
      <c r="U451" s="30">
        <v>0</v>
      </c>
      <c r="V451" s="30">
        <v>0</v>
      </c>
      <c r="W451" s="30">
        <v>0</v>
      </c>
      <c r="X451" s="30">
        <v>0</v>
      </c>
      <c r="Y451" s="30">
        <v>0</v>
      </c>
      <c r="Z451" s="30">
        <v>0</v>
      </c>
      <c r="AA451" s="30">
        <v>0</v>
      </c>
    </row>
    <row r="452" spans="2:27" hidden="1" outlineLevel="2" x14ac:dyDescent="0.35">
      <c r="B452" s="52" t="str">
        <f t="shared" si="57"/>
        <v>Accounting Depreciation (Da)</v>
      </c>
      <c r="C452" s="29">
        <f t="shared" si="55"/>
        <v>71</v>
      </c>
      <c r="D452" s="50" t="s">
        <v>25</v>
      </c>
      <c r="E452" s="29"/>
      <c r="F452" s="29"/>
      <c r="G452" s="29"/>
      <c r="H452" s="29"/>
      <c r="I452" s="29"/>
      <c r="J452" s="29"/>
      <c r="K452" s="29"/>
      <c r="L452" s="30">
        <v>0</v>
      </c>
      <c r="M452" s="30">
        <v>0</v>
      </c>
      <c r="N452" s="30">
        <v>0</v>
      </c>
      <c r="O452" s="30">
        <v>0</v>
      </c>
      <c r="P452" s="30">
        <v>0</v>
      </c>
      <c r="Q452" s="30">
        <v>0</v>
      </c>
      <c r="R452" s="30">
        <v>0</v>
      </c>
      <c r="S452" s="30">
        <v>0</v>
      </c>
      <c r="T452" s="30">
        <v>0</v>
      </c>
      <c r="U452" s="30">
        <v>0</v>
      </c>
      <c r="V452" s="30">
        <v>0</v>
      </c>
      <c r="W452" s="30">
        <v>0</v>
      </c>
      <c r="X452" s="30">
        <v>0</v>
      </c>
      <c r="Y452" s="30">
        <v>0</v>
      </c>
      <c r="Z452" s="30">
        <v>0</v>
      </c>
      <c r="AA452" s="30">
        <v>0</v>
      </c>
    </row>
    <row r="453" spans="2:27" hidden="1" outlineLevel="2" x14ac:dyDescent="0.35">
      <c r="B453" s="52" t="str">
        <f t="shared" si="58"/>
        <v>Tax Depreciation (TD)</v>
      </c>
      <c r="C453" s="29">
        <f t="shared" si="55"/>
        <v>71</v>
      </c>
      <c r="D453" s="50" t="s">
        <v>25</v>
      </c>
      <c r="E453" s="29"/>
      <c r="F453" s="29"/>
      <c r="G453" s="29"/>
      <c r="H453" s="29"/>
      <c r="I453" s="29"/>
      <c r="J453" s="29"/>
      <c r="K453" s="29"/>
      <c r="L453" s="30">
        <v>0</v>
      </c>
      <c r="M453" s="30">
        <v>0</v>
      </c>
      <c r="N453" s="30">
        <v>0</v>
      </c>
      <c r="O453" s="30">
        <v>0</v>
      </c>
      <c r="P453" s="30">
        <v>0</v>
      </c>
      <c r="Q453" s="30">
        <v>0</v>
      </c>
      <c r="R453" s="30">
        <v>0</v>
      </c>
      <c r="S453" s="30">
        <v>0</v>
      </c>
      <c r="T453" s="30">
        <v>0</v>
      </c>
      <c r="U453" s="30">
        <v>0</v>
      </c>
      <c r="V453" s="30">
        <v>0</v>
      </c>
      <c r="W453" s="30">
        <v>0</v>
      </c>
      <c r="X453" s="30">
        <v>0</v>
      </c>
      <c r="Y453" s="30">
        <v>0</v>
      </c>
      <c r="Z453" s="30">
        <v>0</v>
      </c>
      <c r="AA453" s="30">
        <v>0</v>
      </c>
    </row>
    <row r="454" spans="2:27" hidden="1" outlineLevel="2" x14ac:dyDescent="0.35">
      <c r="B454" s="52" t="str">
        <f t="shared" si="59"/>
        <v>Value of commissioned assets (V)</v>
      </c>
      <c r="C454" s="29">
        <f t="shared" si="55"/>
        <v>71</v>
      </c>
      <c r="D454" s="50" t="s">
        <v>25</v>
      </c>
      <c r="E454" s="29"/>
      <c r="F454" s="29"/>
      <c r="G454" s="29"/>
      <c r="H454" s="29"/>
      <c r="I454" s="29"/>
      <c r="J454" s="29"/>
      <c r="K454" s="29"/>
      <c r="L454" s="30">
        <v>0</v>
      </c>
      <c r="M454" s="30">
        <v>0</v>
      </c>
      <c r="N454" s="30">
        <v>0</v>
      </c>
      <c r="O454" s="30">
        <v>0</v>
      </c>
      <c r="P454" s="30">
        <v>0</v>
      </c>
      <c r="Q454" s="30">
        <v>0</v>
      </c>
      <c r="R454" s="30">
        <v>0</v>
      </c>
      <c r="S454" s="30">
        <v>0</v>
      </c>
      <c r="T454" s="30">
        <v>0</v>
      </c>
      <c r="U454" s="30">
        <v>0</v>
      </c>
      <c r="V454" s="30">
        <v>0</v>
      </c>
      <c r="W454" s="30">
        <v>0</v>
      </c>
      <c r="X454" s="30">
        <v>0</v>
      </c>
      <c r="Y454" s="30">
        <v>0</v>
      </c>
      <c r="Z454" s="30">
        <v>0</v>
      </c>
      <c r="AA454" s="30">
        <v>0</v>
      </c>
    </row>
    <row r="455" spans="2:27" hidden="1" outlineLevel="2" x14ac:dyDescent="0.35">
      <c r="B455" s="52" t="str">
        <f t="shared" si="60"/>
        <v>Transmission alternatives costs and MCP opex (TA + MCP)</v>
      </c>
      <c r="C455" s="29">
        <f t="shared" si="55"/>
        <v>71</v>
      </c>
      <c r="D455" s="50" t="s">
        <v>25</v>
      </c>
      <c r="E455" s="29"/>
      <c r="F455" s="29"/>
      <c r="G455" s="29"/>
      <c r="H455" s="29"/>
      <c r="I455" s="29"/>
      <c r="J455" s="29"/>
      <c r="K455" s="29"/>
      <c r="L455" s="30">
        <v>0</v>
      </c>
      <c r="M455" s="30">
        <v>0</v>
      </c>
      <c r="N455" s="30">
        <v>0</v>
      </c>
      <c r="O455" s="30">
        <v>0</v>
      </c>
      <c r="P455" s="30">
        <v>0</v>
      </c>
      <c r="Q455" s="30">
        <v>0</v>
      </c>
      <c r="R455" s="30">
        <v>0</v>
      </c>
      <c r="S455" s="30">
        <v>0</v>
      </c>
      <c r="T455" s="30">
        <v>0</v>
      </c>
      <c r="U455" s="30">
        <v>0</v>
      </c>
      <c r="V455" s="30">
        <v>0</v>
      </c>
      <c r="W455" s="30">
        <v>0</v>
      </c>
      <c r="X455" s="30">
        <v>0</v>
      </c>
      <c r="Y455" s="30">
        <v>0</v>
      </c>
      <c r="Z455" s="30">
        <v>0</v>
      </c>
      <c r="AA455" s="30">
        <v>0</v>
      </c>
    </row>
    <row r="456" spans="2:27" hidden="1" outlineLevel="2" x14ac:dyDescent="0.35">
      <c r="B456" s="52" t="str">
        <f t="shared" si="61"/>
        <v>HVDC insurance and reserves costs (HVDC)</v>
      </c>
      <c r="C456" s="29">
        <f t="shared" si="55"/>
        <v>71</v>
      </c>
      <c r="D456" s="50" t="s">
        <v>25</v>
      </c>
      <c r="E456" s="29"/>
      <c r="F456" s="29"/>
      <c r="G456" s="29"/>
      <c r="H456" s="29"/>
      <c r="I456" s="29"/>
      <c r="J456" s="29"/>
      <c r="K456" s="29"/>
      <c r="L456" s="30">
        <v>0</v>
      </c>
      <c r="M456" s="30">
        <v>0</v>
      </c>
      <c r="N456" s="30">
        <v>0</v>
      </c>
      <c r="O456" s="30">
        <v>0</v>
      </c>
      <c r="P456" s="30">
        <v>0</v>
      </c>
      <c r="Q456" s="30">
        <v>0</v>
      </c>
      <c r="R456" s="30">
        <v>0</v>
      </c>
      <c r="S456" s="30">
        <v>0</v>
      </c>
      <c r="T456" s="30">
        <v>0</v>
      </c>
      <c r="U456" s="30">
        <v>0</v>
      </c>
      <c r="V456" s="30">
        <v>0</v>
      </c>
      <c r="W456" s="30">
        <v>0</v>
      </c>
      <c r="X456" s="30">
        <v>0</v>
      </c>
      <c r="Y456" s="30">
        <v>0</v>
      </c>
      <c r="Z456" s="30">
        <v>0</v>
      </c>
      <c r="AA456" s="30">
        <v>0</v>
      </c>
    </row>
    <row r="457" spans="2:27" hidden="1" outlineLevel="2" x14ac:dyDescent="0.35">
      <c r="B457" s="53" t="str">
        <f t="shared" si="56"/>
        <v>Opening RAB value (V)</v>
      </c>
      <c r="C457" s="31">
        <f t="shared" si="55"/>
        <v>72</v>
      </c>
      <c r="D457" s="51" t="s">
        <v>25</v>
      </c>
      <c r="E457" s="31"/>
      <c r="F457" s="31"/>
      <c r="G457" s="31"/>
      <c r="H457" s="31"/>
      <c r="I457" s="31"/>
      <c r="J457" s="31"/>
      <c r="K457" s="31"/>
      <c r="L457" s="32">
        <v>0</v>
      </c>
      <c r="M457" s="32">
        <v>0</v>
      </c>
      <c r="N457" s="32">
        <v>0</v>
      </c>
      <c r="O457" s="32">
        <v>0</v>
      </c>
      <c r="P457" s="32">
        <v>0</v>
      </c>
      <c r="Q457" s="32">
        <v>0</v>
      </c>
      <c r="R457" s="32">
        <v>0</v>
      </c>
      <c r="S457" s="32">
        <v>0</v>
      </c>
      <c r="T457" s="32">
        <v>0</v>
      </c>
      <c r="U457" s="32">
        <v>0</v>
      </c>
      <c r="V457" s="32">
        <v>0</v>
      </c>
      <c r="W457" s="32">
        <v>0</v>
      </c>
      <c r="X457" s="32">
        <v>0</v>
      </c>
      <c r="Y457" s="32">
        <v>0</v>
      </c>
      <c r="Z457" s="32">
        <v>0</v>
      </c>
      <c r="AA457" s="32">
        <v>0</v>
      </c>
    </row>
    <row r="458" spans="2:27" hidden="1" outlineLevel="2" x14ac:dyDescent="0.35">
      <c r="B458" s="53" t="str">
        <f t="shared" si="57"/>
        <v>Accounting Depreciation (Da)</v>
      </c>
      <c r="C458" s="31">
        <f t="shared" si="55"/>
        <v>72</v>
      </c>
      <c r="D458" s="51" t="s">
        <v>25</v>
      </c>
      <c r="E458" s="31"/>
      <c r="F458" s="31"/>
      <c r="G458" s="31"/>
      <c r="H458" s="31"/>
      <c r="I458" s="31"/>
      <c r="J458" s="31"/>
      <c r="K458" s="31"/>
      <c r="L458" s="32">
        <v>0</v>
      </c>
      <c r="M458" s="32">
        <v>0</v>
      </c>
      <c r="N458" s="32">
        <v>0</v>
      </c>
      <c r="O458" s="32">
        <v>0</v>
      </c>
      <c r="P458" s="32">
        <v>0</v>
      </c>
      <c r="Q458" s="32">
        <v>0</v>
      </c>
      <c r="R458" s="32">
        <v>0</v>
      </c>
      <c r="S458" s="32">
        <v>0</v>
      </c>
      <c r="T458" s="32">
        <v>0</v>
      </c>
      <c r="U458" s="32">
        <v>0</v>
      </c>
      <c r="V458" s="32">
        <v>0</v>
      </c>
      <c r="W458" s="32">
        <v>0</v>
      </c>
      <c r="X458" s="32">
        <v>0</v>
      </c>
      <c r="Y458" s="32">
        <v>0</v>
      </c>
      <c r="Z458" s="32">
        <v>0</v>
      </c>
      <c r="AA458" s="32">
        <v>0</v>
      </c>
    </row>
    <row r="459" spans="2:27" hidden="1" outlineLevel="2" x14ac:dyDescent="0.35">
      <c r="B459" s="53" t="str">
        <f t="shared" si="58"/>
        <v>Tax Depreciation (TD)</v>
      </c>
      <c r="C459" s="31">
        <f t="shared" si="55"/>
        <v>72</v>
      </c>
      <c r="D459" s="51" t="s">
        <v>25</v>
      </c>
      <c r="E459" s="31"/>
      <c r="F459" s="31"/>
      <c r="G459" s="31"/>
      <c r="H459" s="31"/>
      <c r="I459" s="31"/>
      <c r="J459" s="31"/>
      <c r="K459" s="31"/>
      <c r="L459" s="32">
        <v>0</v>
      </c>
      <c r="M459" s="32">
        <v>0</v>
      </c>
      <c r="N459" s="32">
        <v>0</v>
      </c>
      <c r="O459" s="32">
        <v>0</v>
      </c>
      <c r="P459" s="32">
        <v>0</v>
      </c>
      <c r="Q459" s="32">
        <v>0</v>
      </c>
      <c r="R459" s="32">
        <v>0</v>
      </c>
      <c r="S459" s="32">
        <v>0</v>
      </c>
      <c r="T459" s="32">
        <v>0</v>
      </c>
      <c r="U459" s="32">
        <v>0</v>
      </c>
      <c r="V459" s="32">
        <v>0</v>
      </c>
      <c r="W459" s="32">
        <v>0</v>
      </c>
      <c r="X459" s="32">
        <v>0</v>
      </c>
      <c r="Y459" s="32">
        <v>0</v>
      </c>
      <c r="Z459" s="32">
        <v>0</v>
      </c>
      <c r="AA459" s="32">
        <v>0</v>
      </c>
    </row>
    <row r="460" spans="2:27" hidden="1" outlineLevel="2" x14ac:dyDescent="0.35">
      <c r="B460" s="53" t="str">
        <f t="shared" si="59"/>
        <v>Value of commissioned assets (V)</v>
      </c>
      <c r="C460" s="31">
        <f t="shared" si="55"/>
        <v>72</v>
      </c>
      <c r="D460" s="51" t="s">
        <v>25</v>
      </c>
      <c r="E460" s="31"/>
      <c r="F460" s="31"/>
      <c r="G460" s="31"/>
      <c r="H460" s="31"/>
      <c r="I460" s="31"/>
      <c r="J460" s="31"/>
      <c r="K460" s="31"/>
      <c r="L460" s="32">
        <v>0</v>
      </c>
      <c r="M460" s="32">
        <v>0</v>
      </c>
      <c r="N460" s="32">
        <v>0</v>
      </c>
      <c r="O460" s="32">
        <v>0</v>
      </c>
      <c r="P460" s="32">
        <v>0</v>
      </c>
      <c r="Q460" s="32">
        <v>0</v>
      </c>
      <c r="R460" s="32">
        <v>0</v>
      </c>
      <c r="S460" s="32">
        <v>0</v>
      </c>
      <c r="T460" s="32">
        <v>0</v>
      </c>
      <c r="U460" s="32">
        <v>0</v>
      </c>
      <c r="V460" s="32">
        <v>0</v>
      </c>
      <c r="W460" s="32">
        <v>0</v>
      </c>
      <c r="X460" s="32">
        <v>0</v>
      </c>
      <c r="Y460" s="32">
        <v>0</v>
      </c>
      <c r="Z460" s="32">
        <v>0</v>
      </c>
      <c r="AA460" s="32">
        <v>0</v>
      </c>
    </row>
    <row r="461" spans="2:27" hidden="1" outlineLevel="2" x14ac:dyDescent="0.35">
      <c r="B461" s="53" t="str">
        <f t="shared" si="60"/>
        <v>Transmission alternatives costs and MCP opex (TA + MCP)</v>
      </c>
      <c r="C461" s="31">
        <f t="shared" si="55"/>
        <v>72</v>
      </c>
      <c r="D461" s="51" t="s">
        <v>25</v>
      </c>
      <c r="E461" s="31"/>
      <c r="F461" s="31"/>
      <c r="G461" s="31"/>
      <c r="H461" s="31"/>
      <c r="I461" s="31"/>
      <c r="J461" s="31"/>
      <c r="K461" s="31"/>
      <c r="L461" s="32">
        <v>0</v>
      </c>
      <c r="M461" s="32">
        <v>0</v>
      </c>
      <c r="N461" s="32">
        <v>0</v>
      </c>
      <c r="O461" s="32">
        <v>0</v>
      </c>
      <c r="P461" s="32">
        <v>0</v>
      </c>
      <c r="Q461" s="32">
        <v>0</v>
      </c>
      <c r="R461" s="32">
        <v>0</v>
      </c>
      <c r="S461" s="32">
        <v>0</v>
      </c>
      <c r="T461" s="32">
        <v>0</v>
      </c>
      <c r="U461" s="32">
        <v>0</v>
      </c>
      <c r="V461" s="32">
        <v>0</v>
      </c>
      <c r="W461" s="32">
        <v>0</v>
      </c>
      <c r="X461" s="32">
        <v>0</v>
      </c>
      <c r="Y461" s="32">
        <v>0</v>
      </c>
      <c r="Z461" s="32">
        <v>0</v>
      </c>
      <c r="AA461" s="32">
        <v>0</v>
      </c>
    </row>
    <row r="462" spans="2:27" hidden="1" outlineLevel="2" x14ac:dyDescent="0.35">
      <c r="B462" s="53" t="str">
        <f t="shared" si="61"/>
        <v>HVDC insurance and reserves costs (HVDC)</v>
      </c>
      <c r="C462" s="31">
        <f t="shared" si="55"/>
        <v>72</v>
      </c>
      <c r="D462" s="51" t="s">
        <v>25</v>
      </c>
      <c r="E462" s="31"/>
      <c r="F462" s="31"/>
      <c r="G462" s="31"/>
      <c r="H462" s="31"/>
      <c r="I462" s="31"/>
      <c r="J462" s="31"/>
      <c r="K462" s="31"/>
      <c r="L462" s="32">
        <v>0</v>
      </c>
      <c r="M462" s="32">
        <v>0</v>
      </c>
      <c r="N462" s="32">
        <v>0</v>
      </c>
      <c r="O462" s="32">
        <v>0</v>
      </c>
      <c r="P462" s="32">
        <v>0</v>
      </c>
      <c r="Q462" s="32">
        <v>0</v>
      </c>
      <c r="R462" s="32">
        <v>0</v>
      </c>
      <c r="S462" s="32">
        <v>0</v>
      </c>
      <c r="T462" s="32">
        <v>0</v>
      </c>
      <c r="U462" s="32">
        <v>0</v>
      </c>
      <c r="V462" s="32">
        <v>0</v>
      </c>
      <c r="W462" s="32">
        <v>0</v>
      </c>
      <c r="X462" s="32">
        <v>0</v>
      </c>
      <c r="Y462" s="32">
        <v>0</v>
      </c>
      <c r="Z462" s="32">
        <v>0</v>
      </c>
      <c r="AA462" s="32">
        <v>0</v>
      </c>
    </row>
    <row r="463" spans="2:27" hidden="1" outlineLevel="2" x14ac:dyDescent="0.35">
      <c r="B463" s="52" t="str">
        <f t="shared" si="56"/>
        <v>Opening RAB value (V)</v>
      </c>
      <c r="C463" s="29">
        <f t="shared" si="55"/>
        <v>73</v>
      </c>
      <c r="D463" s="50" t="s">
        <v>25</v>
      </c>
      <c r="E463" s="29"/>
      <c r="F463" s="29"/>
      <c r="G463" s="29"/>
      <c r="H463" s="29"/>
      <c r="I463" s="29"/>
      <c r="J463" s="29"/>
      <c r="K463" s="29"/>
      <c r="L463" s="30">
        <v>0</v>
      </c>
      <c r="M463" s="30">
        <v>0</v>
      </c>
      <c r="N463" s="30">
        <v>0</v>
      </c>
      <c r="O463" s="30">
        <v>0</v>
      </c>
      <c r="P463" s="30">
        <v>0</v>
      </c>
      <c r="Q463" s="30">
        <v>0</v>
      </c>
      <c r="R463" s="30">
        <v>0</v>
      </c>
      <c r="S463" s="30">
        <v>0</v>
      </c>
      <c r="T463" s="30">
        <v>0</v>
      </c>
      <c r="U463" s="30">
        <v>0</v>
      </c>
      <c r="V463" s="30">
        <v>0</v>
      </c>
      <c r="W463" s="30">
        <v>0</v>
      </c>
      <c r="X463" s="30">
        <v>0</v>
      </c>
      <c r="Y463" s="30">
        <v>0</v>
      </c>
      <c r="Z463" s="30">
        <v>0</v>
      </c>
      <c r="AA463" s="30">
        <v>0</v>
      </c>
    </row>
    <row r="464" spans="2:27" hidden="1" outlineLevel="2" x14ac:dyDescent="0.35">
      <c r="B464" s="52" t="str">
        <f t="shared" si="57"/>
        <v>Accounting Depreciation (Da)</v>
      </c>
      <c r="C464" s="29">
        <f t="shared" si="55"/>
        <v>73</v>
      </c>
      <c r="D464" s="50" t="s">
        <v>25</v>
      </c>
      <c r="E464" s="29"/>
      <c r="F464" s="29"/>
      <c r="G464" s="29"/>
      <c r="H464" s="29"/>
      <c r="I464" s="29"/>
      <c r="J464" s="29"/>
      <c r="K464" s="29"/>
      <c r="L464" s="30">
        <v>0</v>
      </c>
      <c r="M464" s="30">
        <v>0</v>
      </c>
      <c r="N464" s="30">
        <v>0</v>
      </c>
      <c r="O464" s="30">
        <v>0</v>
      </c>
      <c r="P464" s="30">
        <v>0</v>
      </c>
      <c r="Q464" s="30">
        <v>0</v>
      </c>
      <c r="R464" s="30">
        <v>0</v>
      </c>
      <c r="S464" s="30">
        <v>0</v>
      </c>
      <c r="T464" s="30">
        <v>0</v>
      </c>
      <c r="U464" s="30">
        <v>0</v>
      </c>
      <c r="V464" s="30">
        <v>0</v>
      </c>
      <c r="W464" s="30">
        <v>0</v>
      </c>
      <c r="X464" s="30">
        <v>0</v>
      </c>
      <c r="Y464" s="30">
        <v>0</v>
      </c>
      <c r="Z464" s="30">
        <v>0</v>
      </c>
      <c r="AA464" s="30">
        <v>0</v>
      </c>
    </row>
    <row r="465" spans="2:27" hidden="1" outlineLevel="2" x14ac:dyDescent="0.35">
      <c r="B465" s="52" t="str">
        <f t="shared" si="58"/>
        <v>Tax Depreciation (TD)</v>
      </c>
      <c r="C465" s="29">
        <f t="shared" si="55"/>
        <v>73</v>
      </c>
      <c r="D465" s="50" t="s">
        <v>25</v>
      </c>
      <c r="E465" s="29"/>
      <c r="F465" s="29"/>
      <c r="G465" s="29"/>
      <c r="H465" s="29"/>
      <c r="I465" s="29"/>
      <c r="J465" s="29"/>
      <c r="K465" s="29"/>
      <c r="L465" s="30">
        <v>0</v>
      </c>
      <c r="M465" s="30">
        <v>0</v>
      </c>
      <c r="N465" s="30">
        <v>0</v>
      </c>
      <c r="O465" s="30">
        <v>0</v>
      </c>
      <c r="P465" s="30">
        <v>0</v>
      </c>
      <c r="Q465" s="30">
        <v>0</v>
      </c>
      <c r="R465" s="30">
        <v>0</v>
      </c>
      <c r="S465" s="30">
        <v>0</v>
      </c>
      <c r="T465" s="30">
        <v>0</v>
      </c>
      <c r="U465" s="30">
        <v>0</v>
      </c>
      <c r="V465" s="30">
        <v>0</v>
      </c>
      <c r="W465" s="30">
        <v>0</v>
      </c>
      <c r="X465" s="30">
        <v>0</v>
      </c>
      <c r="Y465" s="30">
        <v>0</v>
      </c>
      <c r="Z465" s="30">
        <v>0</v>
      </c>
      <c r="AA465" s="30">
        <v>0</v>
      </c>
    </row>
    <row r="466" spans="2:27" hidden="1" outlineLevel="2" x14ac:dyDescent="0.35">
      <c r="B466" s="52" t="str">
        <f t="shared" si="59"/>
        <v>Value of commissioned assets (V)</v>
      </c>
      <c r="C466" s="29">
        <f t="shared" si="55"/>
        <v>73</v>
      </c>
      <c r="D466" s="50" t="s">
        <v>25</v>
      </c>
      <c r="E466" s="29"/>
      <c r="F466" s="29"/>
      <c r="G466" s="29"/>
      <c r="H466" s="29"/>
      <c r="I466" s="29"/>
      <c r="J466" s="29"/>
      <c r="K466" s="29"/>
      <c r="L466" s="30">
        <v>0</v>
      </c>
      <c r="M466" s="30">
        <v>0</v>
      </c>
      <c r="N466" s="30">
        <v>0</v>
      </c>
      <c r="O466" s="30">
        <v>0</v>
      </c>
      <c r="P466" s="30">
        <v>0</v>
      </c>
      <c r="Q466" s="30">
        <v>0</v>
      </c>
      <c r="R466" s="30">
        <v>0</v>
      </c>
      <c r="S466" s="30">
        <v>0</v>
      </c>
      <c r="T466" s="30">
        <v>0</v>
      </c>
      <c r="U466" s="30">
        <v>0</v>
      </c>
      <c r="V466" s="30">
        <v>0</v>
      </c>
      <c r="W466" s="30">
        <v>0</v>
      </c>
      <c r="X466" s="30">
        <v>0</v>
      </c>
      <c r="Y466" s="30">
        <v>0</v>
      </c>
      <c r="Z466" s="30">
        <v>0</v>
      </c>
      <c r="AA466" s="30">
        <v>0</v>
      </c>
    </row>
    <row r="467" spans="2:27" hidden="1" outlineLevel="2" x14ac:dyDescent="0.35">
      <c r="B467" s="52" t="str">
        <f t="shared" si="60"/>
        <v>Transmission alternatives costs and MCP opex (TA + MCP)</v>
      </c>
      <c r="C467" s="29">
        <f t="shared" si="55"/>
        <v>73</v>
      </c>
      <c r="D467" s="50" t="s">
        <v>25</v>
      </c>
      <c r="E467" s="29"/>
      <c r="F467" s="29"/>
      <c r="G467" s="29"/>
      <c r="H467" s="29"/>
      <c r="I467" s="29"/>
      <c r="J467" s="29"/>
      <c r="K467" s="29"/>
      <c r="L467" s="30">
        <v>0</v>
      </c>
      <c r="M467" s="30">
        <v>0</v>
      </c>
      <c r="N467" s="30">
        <v>0</v>
      </c>
      <c r="O467" s="30">
        <v>0</v>
      </c>
      <c r="P467" s="30">
        <v>0</v>
      </c>
      <c r="Q467" s="30">
        <v>0</v>
      </c>
      <c r="R467" s="30">
        <v>0</v>
      </c>
      <c r="S467" s="30">
        <v>0</v>
      </c>
      <c r="T467" s="30">
        <v>0</v>
      </c>
      <c r="U467" s="30">
        <v>0</v>
      </c>
      <c r="V467" s="30">
        <v>0</v>
      </c>
      <c r="W467" s="30">
        <v>0</v>
      </c>
      <c r="X467" s="30">
        <v>0</v>
      </c>
      <c r="Y467" s="30">
        <v>0</v>
      </c>
      <c r="Z467" s="30">
        <v>0</v>
      </c>
      <c r="AA467" s="30">
        <v>0</v>
      </c>
    </row>
    <row r="468" spans="2:27" hidden="1" outlineLevel="2" x14ac:dyDescent="0.35">
      <c r="B468" s="52" t="str">
        <f t="shared" si="61"/>
        <v>HVDC insurance and reserves costs (HVDC)</v>
      </c>
      <c r="C468" s="29">
        <f t="shared" si="55"/>
        <v>73</v>
      </c>
      <c r="D468" s="50" t="s">
        <v>25</v>
      </c>
      <c r="E468" s="29"/>
      <c r="F468" s="29"/>
      <c r="G468" s="29"/>
      <c r="H468" s="29"/>
      <c r="I468" s="29"/>
      <c r="J468" s="29"/>
      <c r="K468" s="29"/>
      <c r="L468" s="30">
        <v>0</v>
      </c>
      <c r="M468" s="30">
        <v>0</v>
      </c>
      <c r="N468" s="30">
        <v>0</v>
      </c>
      <c r="O468" s="30">
        <v>0</v>
      </c>
      <c r="P468" s="30">
        <v>0</v>
      </c>
      <c r="Q468" s="30">
        <v>0</v>
      </c>
      <c r="R468" s="30">
        <v>0</v>
      </c>
      <c r="S468" s="30">
        <v>0</v>
      </c>
      <c r="T468" s="30">
        <v>0</v>
      </c>
      <c r="U468" s="30">
        <v>0</v>
      </c>
      <c r="V468" s="30">
        <v>0</v>
      </c>
      <c r="W468" s="30">
        <v>0</v>
      </c>
      <c r="X468" s="30">
        <v>0</v>
      </c>
      <c r="Y468" s="30">
        <v>0</v>
      </c>
      <c r="Z468" s="30">
        <v>0</v>
      </c>
      <c r="AA468" s="30">
        <v>0</v>
      </c>
    </row>
    <row r="469" spans="2:27" hidden="1" outlineLevel="2" x14ac:dyDescent="0.35">
      <c r="B469" s="53" t="str">
        <f t="shared" si="56"/>
        <v>Opening RAB value (V)</v>
      </c>
      <c r="C469" s="31">
        <f t="shared" si="55"/>
        <v>74</v>
      </c>
      <c r="D469" s="51" t="s">
        <v>25</v>
      </c>
      <c r="E469" s="31"/>
      <c r="F469" s="31"/>
      <c r="G469" s="31"/>
      <c r="H469" s="31"/>
      <c r="I469" s="31"/>
      <c r="J469" s="31"/>
      <c r="K469" s="31"/>
      <c r="L469" s="32">
        <v>0</v>
      </c>
      <c r="M469" s="32">
        <v>0</v>
      </c>
      <c r="N469" s="32">
        <v>0</v>
      </c>
      <c r="O469" s="32">
        <v>0</v>
      </c>
      <c r="P469" s="32">
        <v>0</v>
      </c>
      <c r="Q469" s="32">
        <v>0</v>
      </c>
      <c r="R469" s="32">
        <v>0</v>
      </c>
      <c r="S469" s="32">
        <v>0</v>
      </c>
      <c r="T469" s="32">
        <v>0</v>
      </c>
      <c r="U469" s="32">
        <v>0</v>
      </c>
      <c r="V469" s="32">
        <v>0</v>
      </c>
      <c r="W469" s="32">
        <v>0</v>
      </c>
      <c r="X469" s="32">
        <v>0</v>
      </c>
      <c r="Y469" s="32">
        <v>0</v>
      </c>
      <c r="Z469" s="32">
        <v>0</v>
      </c>
      <c r="AA469" s="32">
        <v>0</v>
      </c>
    </row>
    <row r="470" spans="2:27" hidden="1" outlineLevel="2" x14ac:dyDescent="0.35">
      <c r="B470" s="53" t="str">
        <f t="shared" si="57"/>
        <v>Accounting Depreciation (Da)</v>
      </c>
      <c r="C470" s="31">
        <f t="shared" si="55"/>
        <v>74</v>
      </c>
      <c r="D470" s="51" t="s">
        <v>25</v>
      </c>
      <c r="E470" s="31"/>
      <c r="F470" s="31"/>
      <c r="G470" s="31"/>
      <c r="H470" s="31"/>
      <c r="I470" s="31"/>
      <c r="J470" s="31"/>
      <c r="K470" s="31"/>
      <c r="L470" s="32">
        <v>0</v>
      </c>
      <c r="M470" s="32">
        <v>0</v>
      </c>
      <c r="N470" s="32">
        <v>0</v>
      </c>
      <c r="O470" s="32">
        <v>0</v>
      </c>
      <c r="P470" s="32">
        <v>0</v>
      </c>
      <c r="Q470" s="32">
        <v>0</v>
      </c>
      <c r="R470" s="32">
        <v>0</v>
      </c>
      <c r="S470" s="32">
        <v>0</v>
      </c>
      <c r="T470" s="32">
        <v>0</v>
      </c>
      <c r="U470" s="32">
        <v>0</v>
      </c>
      <c r="V470" s="32">
        <v>0</v>
      </c>
      <c r="W470" s="32">
        <v>0</v>
      </c>
      <c r="X470" s="32">
        <v>0</v>
      </c>
      <c r="Y470" s="32">
        <v>0</v>
      </c>
      <c r="Z470" s="32">
        <v>0</v>
      </c>
      <c r="AA470" s="32">
        <v>0</v>
      </c>
    </row>
    <row r="471" spans="2:27" hidden="1" outlineLevel="2" x14ac:dyDescent="0.35">
      <c r="B471" s="53" t="str">
        <f t="shared" si="58"/>
        <v>Tax Depreciation (TD)</v>
      </c>
      <c r="C471" s="31">
        <f t="shared" si="55"/>
        <v>74</v>
      </c>
      <c r="D471" s="51" t="s">
        <v>25</v>
      </c>
      <c r="E471" s="31"/>
      <c r="F471" s="31"/>
      <c r="G471" s="31"/>
      <c r="H471" s="31"/>
      <c r="I471" s="31"/>
      <c r="J471" s="31"/>
      <c r="K471" s="31"/>
      <c r="L471" s="32">
        <v>0</v>
      </c>
      <c r="M471" s="32">
        <v>0</v>
      </c>
      <c r="N471" s="32">
        <v>0</v>
      </c>
      <c r="O471" s="32">
        <v>0</v>
      </c>
      <c r="P471" s="32">
        <v>0</v>
      </c>
      <c r="Q471" s="32">
        <v>0</v>
      </c>
      <c r="R471" s="32">
        <v>0</v>
      </c>
      <c r="S471" s="32">
        <v>0</v>
      </c>
      <c r="T471" s="32">
        <v>0</v>
      </c>
      <c r="U471" s="32">
        <v>0</v>
      </c>
      <c r="V471" s="32">
        <v>0</v>
      </c>
      <c r="W471" s="32">
        <v>0</v>
      </c>
      <c r="X471" s="32">
        <v>0</v>
      </c>
      <c r="Y471" s="32">
        <v>0</v>
      </c>
      <c r="Z471" s="32">
        <v>0</v>
      </c>
      <c r="AA471" s="32">
        <v>0</v>
      </c>
    </row>
    <row r="472" spans="2:27" hidden="1" outlineLevel="2" x14ac:dyDescent="0.35">
      <c r="B472" s="53" t="str">
        <f t="shared" si="59"/>
        <v>Value of commissioned assets (V)</v>
      </c>
      <c r="C472" s="31">
        <f t="shared" si="55"/>
        <v>74</v>
      </c>
      <c r="D472" s="51" t="s">
        <v>25</v>
      </c>
      <c r="E472" s="31"/>
      <c r="F472" s="31"/>
      <c r="G472" s="31"/>
      <c r="H472" s="31"/>
      <c r="I472" s="31"/>
      <c r="J472" s="31"/>
      <c r="K472" s="31"/>
      <c r="L472" s="32">
        <v>0</v>
      </c>
      <c r="M472" s="32">
        <v>0</v>
      </c>
      <c r="N472" s="32">
        <v>0</v>
      </c>
      <c r="O472" s="32">
        <v>0</v>
      </c>
      <c r="P472" s="32">
        <v>0</v>
      </c>
      <c r="Q472" s="32">
        <v>0</v>
      </c>
      <c r="R472" s="32">
        <v>0</v>
      </c>
      <c r="S472" s="32">
        <v>0</v>
      </c>
      <c r="T472" s="32">
        <v>0</v>
      </c>
      <c r="U472" s="32">
        <v>0</v>
      </c>
      <c r="V472" s="32">
        <v>0</v>
      </c>
      <c r="W472" s="32">
        <v>0</v>
      </c>
      <c r="X472" s="32">
        <v>0</v>
      </c>
      <c r="Y472" s="32">
        <v>0</v>
      </c>
      <c r="Z472" s="32">
        <v>0</v>
      </c>
      <c r="AA472" s="32">
        <v>0</v>
      </c>
    </row>
    <row r="473" spans="2:27" hidden="1" outlineLevel="2" x14ac:dyDescent="0.35">
      <c r="B473" s="53" t="str">
        <f t="shared" si="60"/>
        <v>Transmission alternatives costs and MCP opex (TA + MCP)</v>
      </c>
      <c r="C473" s="31">
        <f t="shared" si="55"/>
        <v>74</v>
      </c>
      <c r="D473" s="51" t="s">
        <v>25</v>
      </c>
      <c r="E473" s="31"/>
      <c r="F473" s="31"/>
      <c r="G473" s="31"/>
      <c r="H473" s="31"/>
      <c r="I473" s="31"/>
      <c r="J473" s="31"/>
      <c r="K473" s="31"/>
      <c r="L473" s="32">
        <v>0</v>
      </c>
      <c r="M473" s="32">
        <v>0</v>
      </c>
      <c r="N473" s="32">
        <v>0</v>
      </c>
      <c r="O473" s="32">
        <v>0</v>
      </c>
      <c r="P473" s="32">
        <v>0</v>
      </c>
      <c r="Q473" s="32">
        <v>0</v>
      </c>
      <c r="R473" s="32">
        <v>0</v>
      </c>
      <c r="S473" s="32">
        <v>0</v>
      </c>
      <c r="T473" s="32">
        <v>0</v>
      </c>
      <c r="U473" s="32">
        <v>0</v>
      </c>
      <c r="V473" s="32">
        <v>0</v>
      </c>
      <c r="W473" s="32">
        <v>0</v>
      </c>
      <c r="X473" s="32">
        <v>0</v>
      </c>
      <c r="Y473" s="32">
        <v>0</v>
      </c>
      <c r="Z473" s="32">
        <v>0</v>
      </c>
      <c r="AA473" s="32">
        <v>0</v>
      </c>
    </row>
    <row r="474" spans="2:27" hidden="1" outlineLevel="2" x14ac:dyDescent="0.35">
      <c r="B474" s="53" t="str">
        <f t="shared" si="61"/>
        <v>HVDC insurance and reserves costs (HVDC)</v>
      </c>
      <c r="C474" s="31">
        <f t="shared" si="55"/>
        <v>74</v>
      </c>
      <c r="D474" s="51" t="s">
        <v>25</v>
      </c>
      <c r="E474" s="31"/>
      <c r="F474" s="31"/>
      <c r="G474" s="31"/>
      <c r="H474" s="31"/>
      <c r="I474" s="31"/>
      <c r="J474" s="31"/>
      <c r="K474" s="31"/>
      <c r="L474" s="32">
        <v>0</v>
      </c>
      <c r="M474" s="32">
        <v>0</v>
      </c>
      <c r="N474" s="32">
        <v>0</v>
      </c>
      <c r="O474" s="32">
        <v>0</v>
      </c>
      <c r="P474" s="32">
        <v>0</v>
      </c>
      <c r="Q474" s="32">
        <v>0</v>
      </c>
      <c r="R474" s="32">
        <v>0</v>
      </c>
      <c r="S474" s="32">
        <v>0</v>
      </c>
      <c r="T474" s="32">
        <v>0</v>
      </c>
      <c r="U474" s="32">
        <v>0</v>
      </c>
      <c r="V474" s="32">
        <v>0</v>
      </c>
      <c r="W474" s="32">
        <v>0</v>
      </c>
      <c r="X474" s="32">
        <v>0</v>
      </c>
      <c r="Y474" s="32">
        <v>0</v>
      </c>
      <c r="Z474" s="32">
        <v>0</v>
      </c>
      <c r="AA474" s="32">
        <v>0</v>
      </c>
    </row>
    <row r="475" spans="2:27" hidden="1" outlineLevel="2" x14ac:dyDescent="0.35">
      <c r="B475" s="52" t="str">
        <f t="shared" si="56"/>
        <v>Opening RAB value (V)</v>
      </c>
      <c r="C475" s="29">
        <f t="shared" si="55"/>
        <v>75</v>
      </c>
      <c r="D475" s="50" t="s">
        <v>25</v>
      </c>
      <c r="E475" s="29"/>
      <c r="F475" s="29"/>
      <c r="G475" s="29"/>
      <c r="H475" s="29"/>
      <c r="I475" s="29"/>
      <c r="J475" s="29"/>
      <c r="K475" s="29"/>
      <c r="L475" s="30">
        <v>0</v>
      </c>
      <c r="M475" s="30">
        <v>0</v>
      </c>
      <c r="N475" s="30">
        <v>0</v>
      </c>
      <c r="O475" s="30">
        <v>0</v>
      </c>
      <c r="P475" s="30">
        <v>0</v>
      </c>
      <c r="Q475" s="30">
        <v>0</v>
      </c>
      <c r="R475" s="30">
        <v>0</v>
      </c>
      <c r="S475" s="30">
        <v>0</v>
      </c>
      <c r="T475" s="30">
        <v>0</v>
      </c>
      <c r="U475" s="30">
        <v>0</v>
      </c>
      <c r="V475" s="30">
        <v>0</v>
      </c>
      <c r="W475" s="30">
        <v>0</v>
      </c>
      <c r="X475" s="30">
        <v>0</v>
      </c>
      <c r="Y475" s="30">
        <v>0</v>
      </c>
      <c r="Z475" s="30">
        <v>0</v>
      </c>
      <c r="AA475" s="30">
        <v>0</v>
      </c>
    </row>
    <row r="476" spans="2:27" hidden="1" outlineLevel="2" x14ac:dyDescent="0.35">
      <c r="B476" s="52" t="str">
        <f t="shared" si="57"/>
        <v>Accounting Depreciation (Da)</v>
      </c>
      <c r="C476" s="29">
        <f t="shared" si="55"/>
        <v>75</v>
      </c>
      <c r="D476" s="50" t="s">
        <v>25</v>
      </c>
      <c r="E476" s="29"/>
      <c r="F476" s="29"/>
      <c r="G476" s="29"/>
      <c r="H476" s="29"/>
      <c r="I476" s="29"/>
      <c r="J476" s="29"/>
      <c r="K476" s="29"/>
      <c r="L476" s="30">
        <v>0</v>
      </c>
      <c r="M476" s="30">
        <v>0</v>
      </c>
      <c r="N476" s="30">
        <v>0</v>
      </c>
      <c r="O476" s="30">
        <v>0</v>
      </c>
      <c r="P476" s="30">
        <v>0</v>
      </c>
      <c r="Q476" s="30">
        <v>0</v>
      </c>
      <c r="R476" s="30">
        <v>0</v>
      </c>
      <c r="S476" s="30">
        <v>0</v>
      </c>
      <c r="T476" s="30">
        <v>0</v>
      </c>
      <c r="U476" s="30">
        <v>0</v>
      </c>
      <c r="V476" s="30">
        <v>0</v>
      </c>
      <c r="W476" s="30">
        <v>0</v>
      </c>
      <c r="X476" s="30">
        <v>0</v>
      </c>
      <c r="Y476" s="30">
        <v>0</v>
      </c>
      <c r="Z476" s="30">
        <v>0</v>
      </c>
      <c r="AA476" s="30">
        <v>0</v>
      </c>
    </row>
    <row r="477" spans="2:27" hidden="1" outlineLevel="2" x14ac:dyDescent="0.35">
      <c r="B477" s="52" t="str">
        <f t="shared" si="58"/>
        <v>Tax Depreciation (TD)</v>
      </c>
      <c r="C477" s="29">
        <f t="shared" si="55"/>
        <v>75</v>
      </c>
      <c r="D477" s="50" t="s">
        <v>25</v>
      </c>
      <c r="E477" s="29"/>
      <c r="F477" s="29"/>
      <c r="G477" s="29"/>
      <c r="H477" s="29"/>
      <c r="I477" s="29"/>
      <c r="J477" s="29"/>
      <c r="K477" s="29"/>
      <c r="L477" s="30">
        <v>0</v>
      </c>
      <c r="M477" s="30">
        <v>0</v>
      </c>
      <c r="N477" s="30">
        <v>0</v>
      </c>
      <c r="O477" s="30">
        <v>0</v>
      </c>
      <c r="P477" s="30">
        <v>0</v>
      </c>
      <c r="Q477" s="30">
        <v>0</v>
      </c>
      <c r="R477" s="30">
        <v>0</v>
      </c>
      <c r="S477" s="30">
        <v>0</v>
      </c>
      <c r="T477" s="30">
        <v>0</v>
      </c>
      <c r="U477" s="30">
        <v>0</v>
      </c>
      <c r="V477" s="30">
        <v>0</v>
      </c>
      <c r="W477" s="30">
        <v>0</v>
      </c>
      <c r="X477" s="30">
        <v>0</v>
      </c>
      <c r="Y477" s="30">
        <v>0</v>
      </c>
      <c r="Z477" s="30">
        <v>0</v>
      </c>
      <c r="AA477" s="30">
        <v>0</v>
      </c>
    </row>
    <row r="478" spans="2:27" hidden="1" outlineLevel="2" x14ac:dyDescent="0.35">
      <c r="B478" s="52" t="str">
        <f t="shared" si="59"/>
        <v>Value of commissioned assets (V)</v>
      </c>
      <c r="C478" s="29">
        <f t="shared" si="55"/>
        <v>75</v>
      </c>
      <c r="D478" s="50" t="s">
        <v>25</v>
      </c>
      <c r="E478" s="29"/>
      <c r="F478" s="29"/>
      <c r="G478" s="29"/>
      <c r="H478" s="29"/>
      <c r="I478" s="29"/>
      <c r="J478" s="29"/>
      <c r="K478" s="29"/>
      <c r="L478" s="30">
        <v>0</v>
      </c>
      <c r="M478" s="30">
        <v>0</v>
      </c>
      <c r="N478" s="30">
        <v>0</v>
      </c>
      <c r="O478" s="30">
        <v>0</v>
      </c>
      <c r="P478" s="30">
        <v>0</v>
      </c>
      <c r="Q478" s="30">
        <v>0</v>
      </c>
      <c r="R478" s="30">
        <v>0</v>
      </c>
      <c r="S478" s="30">
        <v>0</v>
      </c>
      <c r="T478" s="30">
        <v>0</v>
      </c>
      <c r="U478" s="30">
        <v>0</v>
      </c>
      <c r="V478" s="30">
        <v>0</v>
      </c>
      <c r="W478" s="30">
        <v>0</v>
      </c>
      <c r="X478" s="30">
        <v>0</v>
      </c>
      <c r="Y478" s="30">
        <v>0</v>
      </c>
      <c r="Z478" s="30">
        <v>0</v>
      </c>
      <c r="AA478" s="30">
        <v>0</v>
      </c>
    </row>
    <row r="479" spans="2:27" hidden="1" outlineLevel="2" x14ac:dyDescent="0.35">
      <c r="B479" s="52" t="str">
        <f t="shared" si="60"/>
        <v>Transmission alternatives costs and MCP opex (TA + MCP)</v>
      </c>
      <c r="C479" s="29">
        <f t="shared" si="55"/>
        <v>75</v>
      </c>
      <c r="D479" s="50" t="s">
        <v>25</v>
      </c>
      <c r="E479" s="29"/>
      <c r="F479" s="29"/>
      <c r="G479" s="29"/>
      <c r="H479" s="29"/>
      <c r="I479" s="29"/>
      <c r="J479" s="29"/>
      <c r="K479" s="29"/>
      <c r="L479" s="30">
        <v>0</v>
      </c>
      <c r="M479" s="30">
        <v>0</v>
      </c>
      <c r="N479" s="30">
        <v>0</v>
      </c>
      <c r="O479" s="30">
        <v>0</v>
      </c>
      <c r="P479" s="30">
        <v>0</v>
      </c>
      <c r="Q479" s="30">
        <v>0</v>
      </c>
      <c r="R479" s="30">
        <v>0</v>
      </c>
      <c r="S479" s="30">
        <v>0</v>
      </c>
      <c r="T479" s="30">
        <v>0</v>
      </c>
      <c r="U479" s="30">
        <v>0</v>
      </c>
      <c r="V479" s="30">
        <v>0</v>
      </c>
      <c r="W479" s="30">
        <v>0</v>
      </c>
      <c r="X479" s="30">
        <v>0</v>
      </c>
      <c r="Y479" s="30">
        <v>0</v>
      </c>
      <c r="Z479" s="30">
        <v>0</v>
      </c>
      <c r="AA479" s="30">
        <v>0</v>
      </c>
    </row>
    <row r="480" spans="2:27" hidden="1" outlineLevel="2" x14ac:dyDescent="0.35">
      <c r="B480" s="52" t="str">
        <f t="shared" si="61"/>
        <v>HVDC insurance and reserves costs (HVDC)</v>
      </c>
      <c r="C480" s="29">
        <f t="shared" si="55"/>
        <v>75</v>
      </c>
      <c r="D480" s="50" t="s">
        <v>25</v>
      </c>
      <c r="E480" s="29"/>
      <c r="F480" s="29"/>
      <c r="G480" s="29"/>
      <c r="H480" s="29"/>
      <c r="I480" s="29"/>
      <c r="J480" s="29"/>
      <c r="K480" s="29"/>
      <c r="L480" s="30">
        <v>0</v>
      </c>
      <c r="M480" s="30">
        <v>0</v>
      </c>
      <c r="N480" s="30">
        <v>0</v>
      </c>
      <c r="O480" s="30">
        <v>0</v>
      </c>
      <c r="P480" s="30">
        <v>0</v>
      </c>
      <c r="Q480" s="30">
        <v>0</v>
      </c>
      <c r="R480" s="30">
        <v>0</v>
      </c>
      <c r="S480" s="30">
        <v>0</v>
      </c>
      <c r="T480" s="30">
        <v>0</v>
      </c>
      <c r="U480" s="30">
        <v>0</v>
      </c>
      <c r="V480" s="30">
        <v>0</v>
      </c>
      <c r="W480" s="30">
        <v>0</v>
      </c>
      <c r="X480" s="30">
        <v>0</v>
      </c>
      <c r="Y480" s="30">
        <v>0</v>
      </c>
      <c r="Z480" s="30">
        <v>0</v>
      </c>
      <c r="AA480" s="30">
        <v>0</v>
      </c>
    </row>
    <row r="481" spans="2:27" hidden="1" outlineLevel="2" x14ac:dyDescent="0.35">
      <c r="B481" s="53" t="str">
        <f t="shared" si="56"/>
        <v>Opening RAB value (V)</v>
      </c>
      <c r="C481" s="31">
        <f t="shared" si="55"/>
        <v>76</v>
      </c>
      <c r="D481" s="51" t="s">
        <v>25</v>
      </c>
      <c r="E481" s="31"/>
      <c r="F481" s="31"/>
      <c r="G481" s="31"/>
      <c r="H481" s="31"/>
      <c r="I481" s="31"/>
      <c r="J481" s="31"/>
      <c r="K481" s="31"/>
      <c r="L481" s="32">
        <v>0</v>
      </c>
      <c r="M481" s="32">
        <v>0</v>
      </c>
      <c r="N481" s="32">
        <v>0</v>
      </c>
      <c r="O481" s="32">
        <v>0</v>
      </c>
      <c r="P481" s="32">
        <v>0</v>
      </c>
      <c r="Q481" s="32">
        <v>0</v>
      </c>
      <c r="R481" s="32">
        <v>0</v>
      </c>
      <c r="S481" s="32">
        <v>0</v>
      </c>
      <c r="T481" s="32">
        <v>0</v>
      </c>
      <c r="U481" s="32">
        <v>0</v>
      </c>
      <c r="V481" s="32">
        <v>0</v>
      </c>
      <c r="W481" s="32">
        <v>0</v>
      </c>
      <c r="X481" s="32">
        <v>0</v>
      </c>
      <c r="Y481" s="32">
        <v>0</v>
      </c>
      <c r="Z481" s="32">
        <v>0</v>
      </c>
      <c r="AA481" s="32">
        <v>0</v>
      </c>
    </row>
    <row r="482" spans="2:27" hidden="1" outlineLevel="2" x14ac:dyDescent="0.35">
      <c r="B482" s="53" t="str">
        <f t="shared" si="57"/>
        <v>Accounting Depreciation (Da)</v>
      </c>
      <c r="C482" s="31">
        <f t="shared" si="55"/>
        <v>76</v>
      </c>
      <c r="D482" s="51" t="s">
        <v>25</v>
      </c>
      <c r="E482" s="31"/>
      <c r="F482" s="31"/>
      <c r="G482" s="31"/>
      <c r="H482" s="31"/>
      <c r="I482" s="31"/>
      <c r="J482" s="31"/>
      <c r="K482" s="31"/>
      <c r="L482" s="32">
        <v>0</v>
      </c>
      <c r="M482" s="32">
        <v>0</v>
      </c>
      <c r="N482" s="32">
        <v>0</v>
      </c>
      <c r="O482" s="32">
        <v>0</v>
      </c>
      <c r="P482" s="32">
        <v>0</v>
      </c>
      <c r="Q482" s="32">
        <v>0</v>
      </c>
      <c r="R482" s="32">
        <v>0</v>
      </c>
      <c r="S482" s="32">
        <v>0</v>
      </c>
      <c r="T482" s="32">
        <v>0</v>
      </c>
      <c r="U482" s="32">
        <v>0</v>
      </c>
      <c r="V482" s="32">
        <v>0</v>
      </c>
      <c r="W482" s="32">
        <v>0</v>
      </c>
      <c r="X482" s="32">
        <v>0</v>
      </c>
      <c r="Y482" s="32">
        <v>0</v>
      </c>
      <c r="Z482" s="32">
        <v>0</v>
      </c>
      <c r="AA482" s="32">
        <v>0</v>
      </c>
    </row>
    <row r="483" spans="2:27" hidden="1" outlineLevel="2" x14ac:dyDescent="0.35">
      <c r="B483" s="53" t="str">
        <f t="shared" si="58"/>
        <v>Tax Depreciation (TD)</v>
      </c>
      <c r="C483" s="31">
        <f t="shared" si="55"/>
        <v>76</v>
      </c>
      <c r="D483" s="51" t="s">
        <v>25</v>
      </c>
      <c r="E483" s="31"/>
      <c r="F483" s="31"/>
      <c r="G483" s="31"/>
      <c r="H483" s="31"/>
      <c r="I483" s="31"/>
      <c r="J483" s="31"/>
      <c r="K483" s="31"/>
      <c r="L483" s="32">
        <v>0</v>
      </c>
      <c r="M483" s="32">
        <v>0</v>
      </c>
      <c r="N483" s="32">
        <v>0</v>
      </c>
      <c r="O483" s="32">
        <v>0</v>
      </c>
      <c r="P483" s="32">
        <v>0</v>
      </c>
      <c r="Q483" s="32">
        <v>0</v>
      </c>
      <c r="R483" s="32">
        <v>0</v>
      </c>
      <c r="S483" s="32">
        <v>0</v>
      </c>
      <c r="T483" s="32">
        <v>0</v>
      </c>
      <c r="U483" s="32">
        <v>0</v>
      </c>
      <c r="V483" s="32">
        <v>0</v>
      </c>
      <c r="W483" s="32">
        <v>0</v>
      </c>
      <c r="X483" s="32">
        <v>0</v>
      </c>
      <c r="Y483" s="32">
        <v>0</v>
      </c>
      <c r="Z483" s="32">
        <v>0</v>
      </c>
      <c r="AA483" s="32">
        <v>0</v>
      </c>
    </row>
    <row r="484" spans="2:27" hidden="1" outlineLevel="2" x14ac:dyDescent="0.35">
      <c r="B484" s="53" t="str">
        <f t="shared" si="59"/>
        <v>Value of commissioned assets (V)</v>
      </c>
      <c r="C484" s="31">
        <f t="shared" si="55"/>
        <v>76</v>
      </c>
      <c r="D484" s="51" t="s">
        <v>25</v>
      </c>
      <c r="E484" s="31"/>
      <c r="F484" s="31"/>
      <c r="G484" s="31"/>
      <c r="H484" s="31"/>
      <c r="I484" s="31"/>
      <c r="J484" s="31"/>
      <c r="K484" s="31"/>
      <c r="L484" s="32">
        <v>0</v>
      </c>
      <c r="M484" s="32">
        <v>0</v>
      </c>
      <c r="N484" s="32">
        <v>0</v>
      </c>
      <c r="O484" s="32">
        <v>0</v>
      </c>
      <c r="P484" s="32">
        <v>0</v>
      </c>
      <c r="Q484" s="32">
        <v>0</v>
      </c>
      <c r="R484" s="32">
        <v>0</v>
      </c>
      <c r="S484" s="32">
        <v>0</v>
      </c>
      <c r="T484" s="32">
        <v>0</v>
      </c>
      <c r="U484" s="32">
        <v>0</v>
      </c>
      <c r="V484" s="32">
        <v>0</v>
      </c>
      <c r="W484" s="32">
        <v>0</v>
      </c>
      <c r="X484" s="32">
        <v>0</v>
      </c>
      <c r="Y484" s="32">
        <v>0</v>
      </c>
      <c r="Z484" s="32">
        <v>0</v>
      </c>
      <c r="AA484" s="32">
        <v>0</v>
      </c>
    </row>
    <row r="485" spans="2:27" hidden="1" outlineLevel="2" x14ac:dyDescent="0.35">
      <c r="B485" s="53" t="str">
        <f t="shared" si="60"/>
        <v>Transmission alternatives costs and MCP opex (TA + MCP)</v>
      </c>
      <c r="C485" s="31">
        <f t="shared" si="55"/>
        <v>76</v>
      </c>
      <c r="D485" s="51" t="s">
        <v>25</v>
      </c>
      <c r="E485" s="31"/>
      <c r="F485" s="31"/>
      <c r="G485" s="31"/>
      <c r="H485" s="31"/>
      <c r="I485" s="31"/>
      <c r="J485" s="31"/>
      <c r="K485" s="31"/>
      <c r="L485" s="32">
        <v>0</v>
      </c>
      <c r="M485" s="32">
        <v>0</v>
      </c>
      <c r="N485" s="32">
        <v>0</v>
      </c>
      <c r="O485" s="32">
        <v>0</v>
      </c>
      <c r="P485" s="32">
        <v>0</v>
      </c>
      <c r="Q485" s="32">
        <v>0</v>
      </c>
      <c r="R485" s="32">
        <v>0</v>
      </c>
      <c r="S485" s="32">
        <v>0</v>
      </c>
      <c r="T485" s="32">
        <v>0</v>
      </c>
      <c r="U485" s="32">
        <v>0</v>
      </c>
      <c r="V485" s="32">
        <v>0</v>
      </c>
      <c r="W485" s="32">
        <v>0</v>
      </c>
      <c r="X485" s="32">
        <v>0</v>
      </c>
      <c r="Y485" s="32">
        <v>0</v>
      </c>
      <c r="Z485" s="32">
        <v>0</v>
      </c>
      <c r="AA485" s="32">
        <v>0</v>
      </c>
    </row>
    <row r="486" spans="2:27" hidden="1" outlineLevel="2" x14ac:dyDescent="0.35">
      <c r="B486" s="53" t="str">
        <f t="shared" si="61"/>
        <v>HVDC insurance and reserves costs (HVDC)</v>
      </c>
      <c r="C486" s="31">
        <f t="shared" ref="C486:C549" si="62">+C480+1</f>
        <v>76</v>
      </c>
      <c r="D486" s="51" t="s">
        <v>25</v>
      </c>
      <c r="E486" s="31"/>
      <c r="F486" s="31"/>
      <c r="G486" s="31"/>
      <c r="H486" s="31"/>
      <c r="I486" s="31"/>
      <c r="J486" s="31"/>
      <c r="K486" s="31"/>
      <c r="L486" s="32">
        <v>0</v>
      </c>
      <c r="M486" s="32">
        <v>0</v>
      </c>
      <c r="N486" s="32">
        <v>0</v>
      </c>
      <c r="O486" s="32">
        <v>0</v>
      </c>
      <c r="P486" s="32">
        <v>0</v>
      </c>
      <c r="Q486" s="32">
        <v>0</v>
      </c>
      <c r="R486" s="32">
        <v>0</v>
      </c>
      <c r="S486" s="32">
        <v>0</v>
      </c>
      <c r="T486" s="32">
        <v>0</v>
      </c>
      <c r="U486" s="32">
        <v>0</v>
      </c>
      <c r="V486" s="32">
        <v>0</v>
      </c>
      <c r="W486" s="32">
        <v>0</v>
      </c>
      <c r="X486" s="32">
        <v>0</v>
      </c>
      <c r="Y486" s="32">
        <v>0</v>
      </c>
      <c r="Z486" s="32">
        <v>0</v>
      </c>
      <c r="AA486" s="32">
        <v>0</v>
      </c>
    </row>
    <row r="487" spans="2:27" hidden="1" outlineLevel="2" x14ac:dyDescent="0.35">
      <c r="B487" s="52" t="str">
        <f t="shared" si="56"/>
        <v>Opening RAB value (V)</v>
      </c>
      <c r="C487" s="29">
        <f t="shared" si="62"/>
        <v>77</v>
      </c>
      <c r="D487" s="50" t="s">
        <v>25</v>
      </c>
      <c r="E487" s="29"/>
      <c r="F487" s="29"/>
      <c r="G487" s="29"/>
      <c r="H487" s="29"/>
      <c r="I487" s="29"/>
      <c r="J487" s="29"/>
      <c r="K487" s="29"/>
      <c r="L487" s="30">
        <v>0</v>
      </c>
      <c r="M487" s="30">
        <v>0</v>
      </c>
      <c r="N487" s="30">
        <v>0</v>
      </c>
      <c r="O487" s="30">
        <v>0</v>
      </c>
      <c r="P487" s="30">
        <v>0</v>
      </c>
      <c r="Q487" s="30">
        <v>0</v>
      </c>
      <c r="R487" s="30">
        <v>0</v>
      </c>
      <c r="S487" s="30">
        <v>0</v>
      </c>
      <c r="T487" s="30">
        <v>0</v>
      </c>
      <c r="U487" s="30">
        <v>0</v>
      </c>
      <c r="V487" s="30">
        <v>0</v>
      </c>
      <c r="W487" s="30">
        <v>0</v>
      </c>
      <c r="X487" s="30">
        <v>0</v>
      </c>
      <c r="Y487" s="30">
        <v>0</v>
      </c>
      <c r="Z487" s="30">
        <v>0</v>
      </c>
      <c r="AA487" s="30">
        <v>0</v>
      </c>
    </row>
    <row r="488" spans="2:27" hidden="1" outlineLevel="2" x14ac:dyDescent="0.35">
      <c r="B488" s="52" t="str">
        <f t="shared" si="57"/>
        <v>Accounting Depreciation (Da)</v>
      </c>
      <c r="C488" s="29">
        <f t="shared" si="62"/>
        <v>77</v>
      </c>
      <c r="D488" s="50" t="s">
        <v>25</v>
      </c>
      <c r="E488" s="29"/>
      <c r="F488" s="29"/>
      <c r="G488" s="29"/>
      <c r="H488" s="29"/>
      <c r="I488" s="29"/>
      <c r="J488" s="29"/>
      <c r="K488" s="29"/>
      <c r="L488" s="30">
        <v>0</v>
      </c>
      <c r="M488" s="30">
        <v>0</v>
      </c>
      <c r="N488" s="30">
        <v>0</v>
      </c>
      <c r="O488" s="30">
        <v>0</v>
      </c>
      <c r="P488" s="30">
        <v>0</v>
      </c>
      <c r="Q488" s="30">
        <v>0</v>
      </c>
      <c r="R488" s="30">
        <v>0</v>
      </c>
      <c r="S488" s="30">
        <v>0</v>
      </c>
      <c r="T488" s="30">
        <v>0</v>
      </c>
      <c r="U488" s="30">
        <v>0</v>
      </c>
      <c r="V488" s="30">
        <v>0</v>
      </c>
      <c r="W488" s="30">
        <v>0</v>
      </c>
      <c r="X488" s="30">
        <v>0</v>
      </c>
      <c r="Y488" s="30">
        <v>0</v>
      </c>
      <c r="Z488" s="30">
        <v>0</v>
      </c>
      <c r="AA488" s="30">
        <v>0</v>
      </c>
    </row>
    <row r="489" spans="2:27" hidden="1" outlineLevel="2" x14ac:dyDescent="0.35">
      <c r="B489" s="52" t="str">
        <f t="shared" si="58"/>
        <v>Tax Depreciation (TD)</v>
      </c>
      <c r="C489" s="29">
        <f t="shared" si="62"/>
        <v>77</v>
      </c>
      <c r="D489" s="50" t="s">
        <v>25</v>
      </c>
      <c r="E489" s="29"/>
      <c r="F489" s="29"/>
      <c r="G489" s="29"/>
      <c r="H489" s="29"/>
      <c r="I489" s="29"/>
      <c r="J489" s="29"/>
      <c r="K489" s="29"/>
      <c r="L489" s="30">
        <v>0</v>
      </c>
      <c r="M489" s="30">
        <v>0</v>
      </c>
      <c r="N489" s="30">
        <v>0</v>
      </c>
      <c r="O489" s="30">
        <v>0</v>
      </c>
      <c r="P489" s="30">
        <v>0</v>
      </c>
      <c r="Q489" s="30">
        <v>0</v>
      </c>
      <c r="R489" s="30">
        <v>0</v>
      </c>
      <c r="S489" s="30">
        <v>0</v>
      </c>
      <c r="T489" s="30">
        <v>0</v>
      </c>
      <c r="U489" s="30">
        <v>0</v>
      </c>
      <c r="V489" s="30">
        <v>0</v>
      </c>
      <c r="W489" s="30">
        <v>0</v>
      </c>
      <c r="X489" s="30">
        <v>0</v>
      </c>
      <c r="Y489" s="30">
        <v>0</v>
      </c>
      <c r="Z489" s="30">
        <v>0</v>
      </c>
      <c r="AA489" s="30">
        <v>0</v>
      </c>
    </row>
    <row r="490" spans="2:27" hidden="1" outlineLevel="2" x14ac:dyDescent="0.35">
      <c r="B490" s="52" t="str">
        <f t="shared" si="59"/>
        <v>Value of commissioned assets (V)</v>
      </c>
      <c r="C490" s="29">
        <f t="shared" si="62"/>
        <v>77</v>
      </c>
      <c r="D490" s="50" t="s">
        <v>25</v>
      </c>
      <c r="E490" s="29"/>
      <c r="F490" s="29"/>
      <c r="G490" s="29"/>
      <c r="H490" s="29"/>
      <c r="I490" s="29"/>
      <c r="J490" s="29"/>
      <c r="K490" s="29"/>
      <c r="L490" s="30">
        <v>0</v>
      </c>
      <c r="M490" s="30">
        <v>0</v>
      </c>
      <c r="N490" s="30">
        <v>0</v>
      </c>
      <c r="O490" s="30">
        <v>0</v>
      </c>
      <c r="P490" s="30">
        <v>0</v>
      </c>
      <c r="Q490" s="30">
        <v>0</v>
      </c>
      <c r="R490" s="30">
        <v>0</v>
      </c>
      <c r="S490" s="30">
        <v>0</v>
      </c>
      <c r="T490" s="30">
        <v>0</v>
      </c>
      <c r="U490" s="30">
        <v>0</v>
      </c>
      <c r="V490" s="30">
        <v>0</v>
      </c>
      <c r="W490" s="30">
        <v>0</v>
      </c>
      <c r="X490" s="30">
        <v>0</v>
      </c>
      <c r="Y490" s="30">
        <v>0</v>
      </c>
      <c r="Z490" s="30">
        <v>0</v>
      </c>
      <c r="AA490" s="30">
        <v>0</v>
      </c>
    </row>
    <row r="491" spans="2:27" hidden="1" outlineLevel="2" x14ac:dyDescent="0.35">
      <c r="B491" s="52" t="str">
        <f t="shared" si="60"/>
        <v>Transmission alternatives costs and MCP opex (TA + MCP)</v>
      </c>
      <c r="C491" s="29">
        <f t="shared" si="62"/>
        <v>77</v>
      </c>
      <c r="D491" s="50" t="s">
        <v>25</v>
      </c>
      <c r="E491" s="29"/>
      <c r="F491" s="29"/>
      <c r="G491" s="29"/>
      <c r="H491" s="29"/>
      <c r="I491" s="29"/>
      <c r="J491" s="29"/>
      <c r="K491" s="29"/>
      <c r="L491" s="30">
        <v>0</v>
      </c>
      <c r="M491" s="30">
        <v>0</v>
      </c>
      <c r="N491" s="30">
        <v>0</v>
      </c>
      <c r="O491" s="30">
        <v>0</v>
      </c>
      <c r="P491" s="30">
        <v>0</v>
      </c>
      <c r="Q491" s="30">
        <v>0</v>
      </c>
      <c r="R491" s="30">
        <v>0</v>
      </c>
      <c r="S491" s="30">
        <v>0</v>
      </c>
      <c r="T491" s="30">
        <v>0</v>
      </c>
      <c r="U491" s="30">
        <v>0</v>
      </c>
      <c r="V491" s="30">
        <v>0</v>
      </c>
      <c r="W491" s="30">
        <v>0</v>
      </c>
      <c r="X491" s="30">
        <v>0</v>
      </c>
      <c r="Y491" s="30">
        <v>0</v>
      </c>
      <c r="Z491" s="30">
        <v>0</v>
      </c>
      <c r="AA491" s="30">
        <v>0</v>
      </c>
    </row>
    <row r="492" spans="2:27" hidden="1" outlineLevel="2" x14ac:dyDescent="0.35">
      <c r="B492" s="52" t="str">
        <f t="shared" si="61"/>
        <v>HVDC insurance and reserves costs (HVDC)</v>
      </c>
      <c r="C492" s="29">
        <f t="shared" si="62"/>
        <v>77</v>
      </c>
      <c r="D492" s="50" t="s">
        <v>25</v>
      </c>
      <c r="E492" s="29"/>
      <c r="F492" s="29"/>
      <c r="G492" s="29"/>
      <c r="H492" s="29"/>
      <c r="I492" s="29"/>
      <c r="J492" s="29"/>
      <c r="K492" s="29"/>
      <c r="L492" s="30">
        <v>0</v>
      </c>
      <c r="M492" s="30">
        <v>0</v>
      </c>
      <c r="N492" s="30">
        <v>0</v>
      </c>
      <c r="O492" s="30">
        <v>0</v>
      </c>
      <c r="P492" s="30">
        <v>0</v>
      </c>
      <c r="Q492" s="30">
        <v>0</v>
      </c>
      <c r="R492" s="30">
        <v>0</v>
      </c>
      <c r="S492" s="30">
        <v>0</v>
      </c>
      <c r="T492" s="30">
        <v>0</v>
      </c>
      <c r="U492" s="30">
        <v>0</v>
      </c>
      <c r="V492" s="30">
        <v>0</v>
      </c>
      <c r="W492" s="30">
        <v>0</v>
      </c>
      <c r="X492" s="30">
        <v>0</v>
      </c>
      <c r="Y492" s="30">
        <v>0</v>
      </c>
      <c r="Z492" s="30">
        <v>0</v>
      </c>
      <c r="AA492" s="30">
        <v>0</v>
      </c>
    </row>
    <row r="493" spans="2:27" hidden="1" outlineLevel="2" x14ac:dyDescent="0.35">
      <c r="B493" s="53" t="str">
        <f t="shared" si="56"/>
        <v>Opening RAB value (V)</v>
      </c>
      <c r="C493" s="31">
        <f t="shared" si="62"/>
        <v>78</v>
      </c>
      <c r="D493" s="51" t="s">
        <v>25</v>
      </c>
      <c r="E493" s="31"/>
      <c r="F493" s="31"/>
      <c r="G493" s="31"/>
      <c r="H493" s="31"/>
      <c r="I493" s="31"/>
      <c r="J493" s="31"/>
      <c r="K493" s="31"/>
      <c r="L493" s="32">
        <v>0</v>
      </c>
      <c r="M493" s="32">
        <v>0</v>
      </c>
      <c r="N493" s="32">
        <v>0</v>
      </c>
      <c r="O493" s="32">
        <v>0</v>
      </c>
      <c r="P493" s="32">
        <v>0</v>
      </c>
      <c r="Q493" s="32">
        <v>0</v>
      </c>
      <c r="R493" s="32">
        <v>0</v>
      </c>
      <c r="S493" s="32">
        <v>0</v>
      </c>
      <c r="T493" s="32">
        <v>0</v>
      </c>
      <c r="U493" s="32">
        <v>0</v>
      </c>
      <c r="V493" s="32">
        <v>0</v>
      </c>
      <c r="W493" s="32">
        <v>0</v>
      </c>
      <c r="X493" s="32">
        <v>0</v>
      </c>
      <c r="Y493" s="32">
        <v>0</v>
      </c>
      <c r="Z493" s="32">
        <v>0</v>
      </c>
      <c r="AA493" s="32">
        <v>0</v>
      </c>
    </row>
    <row r="494" spans="2:27" hidden="1" outlineLevel="2" x14ac:dyDescent="0.35">
      <c r="B494" s="53" t="str">
        <f t="shared" si="57"/>
        <v>Accounting Depreciation (Da)</v>
      </c>
      <c r="C494" s="31">
        <f t="shared" si="62"/>
        <v>78</v>
      </c>
      <c r="D494" s="51" t="s">
        <v>25</v>
      </c>
      <c r="E494" s="31"/>
      <c r="F494" s="31"/>
      <c r="G494" s="31"/>
      <c r="H494" s="31"/>
      <c r="I494" s="31"/>
      <c r="J494" s="31"/>
      <c r="K494" s="31"/>
      <c r="L494" s="32">
        <v>0</v>
      </c>
      <c r="M494" s="32">
        <v>0</v>
      </c>
      <c r="N494" s="32">
        <v>0</v>
      </c>
      <c r="O494" s="32">
        <v>0</v>
      </c>
      <c r="P494" s="32">
        <v>0</v>
      </c>
      <c r="Q494" s="32">
        <v>0</v>
      </c>
      <c r="R494" s="32">
        <v>0</v>
      </c>
      <c r="S494" s="32">
        <v>0</v>
      </c>
      <c r="T494" s="32">
        <v>0</v>
      </c>
      <c r="U494" s="32">
        <v>0</v>
      </c>
      <c r="V494" s="32">
        <v>0</v>
      </c>
      <c r="W494" s="32">
        <v>0</v>
      </c>
      <c r="X494" s="32">
        <v>0</v>
      </c>
      <c r="Y494" s="32">
        <v>0</v>
      </c>
      <c r="Z494" s="32">
        <v>0</v>
      </c>
      <c r="AA494" s="32">
        <v>0</v>
      </c>
    </row>
    <row r="495" spans="2:27" hidden="1" outlineLevel="2" x14ac:dyDescent="0.35">
      <c r="B495" s="53" t="str">
        <f t="shared" si="58"/>
        <v>Tax Depreciation (TD)</v>
      </c>
      <c r="C495" s="31">
        <f t="shared" si="62"/>
        <v>78</v>
      </c>
      <c r="D495" s="51" t="s">
        <v>25</v>
      </c>
      <c r="E495" s="31"/>
      <c r="F495" s="31"/>
      <c r="G495" s="31"/>
      <c r="H495" s="31"/>
      <c r="I495" s="31"/>
      <c r="J495" s="31"/>
      <c r="K495" s="31"/>
      <c r="L495" s="32">
        <v>0</v>
      </c>
      <c r="M495" s="32">
        <v>0</v>
      </c>
      <c r="N495" s="32">
        <v>0</v>
      </c>
      <c r="O495" s="32">
        <v>0</v>
      </c>
      <c r="P495" s="32">
        <v>0</v>
      </c>
      <c r="Q495" s="32">
        <v>0</v>
      </c>
      <c r="R495" s="32">
        <v>0</v>
      </c>
      <c r="S495" s="32">
        <v>0</v>
      </c>
      <c r="T495" s="32">
        <v>0</v>
      </c>
      <c r="U495" s="32">
        <v>0</v>
      </c>
      <c r="V495" s="32">
        <v>0</v>
      </c>
      <c r="W495" s="32">
        <v>0</v>
      </c>
      <c r="X495" s="32">
        <v>0</v>
      </c>
      <c r="Y495" s="32">
        <v>0</v>
      </c>
      <c r="Z495" s="32">
        <v>0</v>
      </c>
      <c r="AA495" s="32">
        <v>0</v>
      </c>
    </row>
    <row r="496" spans="2:27" hidden="1" outlineLevel="2" x14ac:dyDescent="0.35">
      <c r="B496" s="53" t="str">
        <f t="shared" si="59"/>
        <v>Value of commissioned assets (V)</v>
      </c>
      <c r="C496" s="31">
        <f t="shared" si="62"/>
        <v>78</v>
      </c>
      <c r="D496" s="51" t="s">
        <v>25</v>
      </c>
      <c r="E496" s="31"/>
      <c r="F496" s="31"/>
      <c r="G496" s="31"/>
      <c r="H496" s="31"/>
      <c r="I496" s="31"/>
      <c r="J496" s="31"/>
      <c r="K496" s="31"/>
      <c r="L496" s="32">
        <v>0</v>
      </c>
      <c r="M496" s="32">
        <v>0</v>
      </c>
      <c r="N496" s="32">
        <v>0</v>
      </c>
      <c r="O496" s="32">
        <v>0</v>
      </c>
      <c r="P496" s="32">
        <v>0</v>
      </c>
      <c r="Q496" s="32">
        <v>0</v>
      </c>
      <c r="R496" s="32">
        <v>0</v>
      </c>
      <c r="S496" s="32">
        <v>0</v>
      </c>
      <c r="T496" s="32">
        <v>0</v>
      </c>
      <c r="U496" s="32">
        <v>0</v>
      </c>
      <c r="V496" s="32">
        <v>0</v>
      </c>
      <c r="W496" s="32">
        <v>0</v>
      </c>
      <c r="X496" s="32">
        <v>0</v>
      </c>
      <c r="Y496" s="32">
        <v>0</v>
      </c>
      <c r="Z496" s="32">
        <v>0</v>
      </c>
      <c r="AA496" s="32">
        <v>0</v>
      </c>
    </row>
    <row r="497" spans="2:27" hidden="1" outlineLevel="2" x14ac:dyDescent="0.35">
      <c r="B497" s="53" t="str">
        <f t="shared" si="60"/>
        <v>Transmission alternatives costs and MCP opex (TA + MCP)</v>
      </c>
      <c r="C497" s="31">
        <f t="shared" si="62"/>
        <v>78</v>
      </c>
      <c r="D497" s="51" t="s">
        <v>25</v>
      </c>
      <c r="E497" s="31"/>
      <c r="F497" s="31"/>
      <c r="G497" s="31"/>
      <c r="H497" s="31"/>
      <c r="I497" s="31"/>
      <c r="J497" s="31"/>
      <c r="K497" s="31"/>
      <c r="L497" s="32">
        <v>0</v>
      </c>
      <c r="M497" s="32">
        <v>0</v>
      </c>
      <c r="N497" s="32">
        <v>0</v>
      </c>
      <c r="O497" s="32">
        <v>0</v>
      </c>
      <c r="P497" s="32">
        <v>0</v>
      </c>
      <c r="Q497" s="32">
        <v>0</v>
      </c>
      <c r="R497" s="32">
        <v>0</v>
      </c>
      <c r="S497" s="32">
        <v>0</v>
      </c>
      <c r="T497" s="32">
        <v>0</v>
      </c>
      <c r="U497" s="32">
        <v>0</v>
      </c>
      <c r="V497" s="32">
        <v>0</v>
      </c>
      <c r="W497" s="32">
        <v>0</v>
      </c>
      <c r="X497" s="32">
        <v>0</v>
      </c>
      <c r="Y497" s="32">
        <v>0</v>
      </c>
      <c r="Z497" s="32">
        <v>0</v>
      </c>
      <c r="AA497" s="32">
        <v>0</v>
      </c>
    </row>
    <row r="498" spans="2:27" hidden="1" outlineLevel="2" x14ac:dyDescent="0.35">
      <c r="B498" s="53" t="str">
        <f t="shared" si="61"/>
        <v>HVDC insurance and reserves costs (HVDC)</v>
      </c>
      <c r="C498" s="31">
        <f t="shared" si="62"/>
        <v>78</v>
      </c>
      <c r="D498" s="51" t="s">
        <v>25</v>
      </c>
      <c r="E498" s="31"/>
      <c r="F498" s="31"/>
      <c r="G498" s="31"/>
      <c r="H498" s="31"/>
      <c r="I498" s="31"/>
      <c r="J498" s="31"/>
      <c r="K498" s="31"/>
      <c r="L498" s="32">
        <v>0</v>
      </c>
      <c r="M498" s="32">
        <v>0</v>
      </c>
      <c r="N498" s="32">
        <v>0</v>
      </c>
      <c r="O498" s="32">
        <v>0</v>
      </c>
      <c r="P498" s="32">
        <v>0</v>
      </c>
      <c r="Q498" s="32">
        <v>0</v>
      </c>
      <c r="R498" s="32">
        <v>0</v>
      </c>
      <c r="S498" s="32">
        <v>0</v>
      </c>
      <c r="T498" s="32">
        <v>0</v>
      </c>
      <c r="U498" s="32">
        <v>0</v>
      </c>
      <c r="V498" s="32">
        <v>0</v>
      </c>
      <c r="W498" s="32">
        <v>0</v>
      </c>
      <c r="X498" s="32">
        <v>0</v>
      </c>
      <c r="Y498" s="32">
        <v>0</v>
      </c>
      <c r="Z498" s="32">
        <v>0</v>
      </c>
      <c r="AA498" s="32">
        <v>0</v>
      </c>
    </row>
    <row r="499" spans="2:27" hidden="1" outlineLevel="2" x14ac:dyDescent="0.35">
      <c r="B499" s="52" t="str">
        <f t="shared" si="56"/>
        <v>Opening RAB value (V)</v>
      </c>
      <c r="C499" s="29">
        <f t="shared" si="62"/>
        <v>79</v>
      </c>
      <c r="D499" s="50" t="s">
        <v>25</v>
      </c>
      <c r="E499" s="29"/>
      <c r="F499" s="29"/>
      <c r="G499" s="29"/>
      <c r="H499" s="29"/>
      <c r="I499" s="29"/>
      <c r="J499" s="29"/>
      <c r="K499" s="29"/>
      <c r="L499" s="30">
        <v>0</v>
      </c>
      <c r="M499" s="30">
        <v>0</v>
      </c>
      <c r="N499" s="30">
        <v>0</v>
      </c>
      <c r="O499" s="30">
        <v>0</v>
      </c>
      <c r="P499" s="30">
        <v>0</v>
      </c>
      <c r="Q499" s="30">
        <v>0</v>
      </c>
      <c r="R499" s="30">
        <v>0</v>
      </c>
      <c r="S499" s="30">
        <v>0</v>
      </c>
      <c r="T499" s="30">
        <v>0</v>
      </c>
      <c r="U499" s="30">
        <v>0</v>
      </c>
      <c r="V499" s="30">
        <v>0</v>
      </c>
      <c r="W499" s="30">
        <v>0</v>
      </c>
      <c r="X499" s="30">
        <v>0</v>
      </c>
      <c r="Y499" s="30">
        <v>0</v>
      </c>
      <c r="Z499" s="30">
        <v>0</v>
      </c>
      <c r="AA499" s="30">
        <v>0</v>
      </c>
    </row>
    <row r="500" spans="2:27" hidden="1" outlineLevel="2" x14ac:dyDescent="0.35">
      <c r="B500" s="52" t="str">
        <f t="shared" si="57"/>
        <v>Accounting Depreciation (Da)</v>
      </c>
      <c r="C500" s="29">
        <f t="shared" si="62"/>
        <v>79</v>
      </c>
      <c r="D500" s="50" t="s">
        <v>25</v>
      </c>
      <c r="E500" s="29"/>
      <c r="F500" s="29"/>
      <c r="G500" s="29"/>
      <c r="H500" s="29"/>
      <c r="I500" s="29"/>
      <c r="J500" s="29"/>
      <c r="K500" s="29"/>
      <c r="L500" s="30">
        <v>0</v>
      </c>
      <c r="M500" s="30">
        <v>0</v>
      </c>
      <c r="N500" s="30">
        <v>0</v>
      </c>
      <c r="O500" s="30">
        <v>0</v>
      </c>
      <c r="P500" s="30">
        <v>0</v>
      </c>
      <c r="Q500" s="30">
        <v>0</v>
      </c>
      <c r="R500" s="30">
        <v>0</v>
      </c>
      <c r="S500" s="30">
        <v>0</v>
      </c>
      <c r="T500" s="30">
        <v>0</v>
      </c>
      <c r="U500" s="30">
        <v>0</v>
      </c>
      <c r="V500" s="30">
        <v>0</v>
      </c>
      <c r="W500" s="30">
        <v>0</v>
      </c>
      <c r="X500" s="30">
        <v>0</v>
      </c>
      <c r="Y500" s="30">
        <v>0</v>
      </c>
      <c r="Z500" s="30">
        <v>0</v>
      </c>
      <c r="AA500" s="30">
        <v>0</v>
      </c>
    </row>
    <row r="501" spans="2:27" hidden="1" outlineLevel="2" x14ac:dyDescent="0.35">
      <c r="B501" s="52" t="str">
        <f t="shared" si="58"/>
        <v>Tax Depreciation (TD)</v>
      </c>
      <c r="C501" s="29">
        <f t="shared" si="62"/>
        <v>79</v>
      </c>
      <c r="D501" s="50" t="s">
        <v>25</v>
      </c>
      <c r="E501" s="29"/>
      <c r="F501" s="29"/>
      <c r="G501" s="29"/>
      <c r="H501" s="29"/>
      <c r="I501" s="29"/>
      <c r="J501" s="29"/>
      <c r="K501" s="29"/>
      <c r="L501" s="30">
        <v>0</v>
      </c>
      <c r="M501" s="30">
        <v>0</v>
      </c>
      <c r="N501" s="30">
        <v>0</v>
      </c>
      <c r="O501" s="30">
        <v>0</v>
      </c>
      <c r="P501" s="30">
        <v>0</v>
      </c>
      <c r="Q501" s="30">
        <v>0</v>
      </c>
      <c r="R501" s="30">
        <v>0</v>
      </c>
      <c r="S501" s="30">
        <v>0</v>
      </c>
      <c r="T501" s="30">
        <v>0</v>
      </c>
      <c r="U501" s="30">
        <v>0</v>
      </c>
      <c r="V501" s="30">
        <v>0</v>
      </c>
      <c r="W501" s="30">
        <v>0</v>
      </c>
      <c r="X501" s="30">
        <v>0</v>
      </c>
      <c r="Y501" s="30">
        <v>0</v>
      </c>
      <c r="Z501" s="30">
        <v>0</v>
      </c>
      <c r="AA501" s="30">
        <v>0</v>
      </c>
    </row>
    <row r="502" spans="2:27" hidden="1" outlineLevel="2" x14ac:dyDescent="0.35">
      <c r="B502" s="52" t="str">
        <f t="shared" si="59"/>
        <v>Value of commissioned assets (V)</v>
      </c>
      <c r="C502" s="29">
        <f t="shared" si="62"/>
        <v>79</v>
      </c>
      <c r="D502" s="50" t="s">
        <v>25</v>
      </c>
      <c r="E502" s="29"/>
      <c r="F502" s="29"/>
      <c r="G502" s="29"/>
      <c r="H502" s="29"/>
      <c r="I502" s="29"/>
      <c r="J502" s="29"/>
      <c r="K502" s="29"/>
      <c r="L502" s="30">
        <v>0</v>
      </c>
      <c r="M502" s="30">
        <v>0</v>
      </c>
      <c r="N502" s="30">
        <v>0</v>
      </c>
      <c r="O502" s="30">
        <v>0</v>
      </c>
      <c r="P502" s="30">
        <v>0</v>
      </c>
      <c r="Q502" s="30">
        <v>0</v>
      </c>
      <c r="R502" s="30">
        <v>0</v>
      </c>
      <c r="S502" s="30">
        <v>0</v>
      </c>
      <c r="T502" s="30">
        <v>0</v>
      </c>
      <c r="U502" s="30">
        <v>0</v>
      </c>
      <c r="V502" s="30">
        <v>0</v>
      </c>
      <c r="W502" s="30">
        <v>0</v>
      </c>
      <c r="X502" s="30">
        <v>0</v>
      </c>
      <c r="Y502" s="30">
        <v>0</v>
      </c>
      <c r="Z502" s="30">
        <v>0</v>
      </c>
      <c r="AA502" s="30">
        <v>0</v>
      </c>
    </row>
    <row r="503" spans="2:27" hidden="1" outlineLevel="2" x14ac:dyDescent="0.35">
      <c r="B503" s="52" t="str">
        <f t="shared" si="60"/>
        <v>Transmission alternatives costs and MCP opex (TA + MCP)</v>
      </c>
      <c r="C503" s="29">
        <f t="shared" si="62"/>
        <v>79</v>
      </c>
      <c r="D503" s="50" t="s">
        <v>25</v>
      </c>
      <c r="E503" s="29"/>
      <c r="F503" s="29"/>
      <c r="G503" s="29"/>
      <c r="H503" s="29"/>
      <c r="I503" s="29"/>
      <c r="J503" s="29"/>
      <c r="K503" s="29"/>
      <c r="L503" s="30">
        <v>0</v>
      </c>
      <c r="M503" s="30">
        <v>0</v>
      </c>
      <c r="N503" s="30">
        <v>0</v>
      </c>
      <c r="O503" s="30">
        <v>0</v>
      </c>
      <c r="P503" s="30">
        <v>0</v>
      </c>
      <c r="Q503" s="30">
        <v>0</v>
      </c>
      <c r="R503" s="30">
        <v>0</v>
      </c>
      <c r="S503" s="30">
        <v>0</v>
      </c>
      <c r="T503" s="30">
        <v>0</v>
      </c>
      <c r="U503" s="30">
        <v>0</v>
      </c>
      <c r="V503" s="30">
        <v>0</v>
      </c>
      <c r="W503" s="30">
        <v>0</v>
      </c>
      <c r="X503" s="30">
        <v>0</v>
      </c>
      <c r="Y503" s="30">
        <v>0</v>
      </c>
      <c r="Z503" s="30">
        <v>0</v>
      </c>
      <c r="AA503" s="30">
        <v>0</v>
      </c>
    </row>
    <row r="504" spans="2:27" hidden="1" outlineLevel="2" x14ac:dyDescent="0.35">
      <c r="B504" s="52" t="str">
        <f t="shared" si="61"/>
        <v>HVDC insurance and reserves costs (HVDC)</v>
      </c>
      <c r="C504" s="29">
        <f t="shared" si="62"/>
        <v>79</v>
      </c>
      <c r="D504" s="50" t="s">
        <v>25</v>
      </c>
      <c r="E504" s="29"/>
      <c r="F504" s="29"/>
      <c r="G504" s="29"/>
      <c r="H504" s="29"/>
      <c r="I504" s="29"/>
      <c r="J504" s="29"/>
      <c r="K504" s="29"/>
      <c r="L504" s="30">
        <v>0</v>
      </c>
      <c r="M504" s="30">
        <v>0</v>
      </c>
      <c r="N504" s="30">
        <v>0</v>
      </c>
      <c r="O504" s="30">
        <v>0</v>
      </c>
      <c r="P504" s="30">
        <v>0</v>
      </c>
      <c r="Q504" s="30">
        <v>0</v>
      </c>
      <c r="R504" s="30">
        <v>0</v>
      </c>
      <c r="S504" s="30">
        <v>0</v>
      </c>
      <c r="T504" s="30">
        <v>0</v>
      </c>
      <c r="U504" s="30">
        <v>0</v>
      </c>
      <c r="V504" s="30">
        <v>0</v>
      </c>
      <c r="W504" s="30">
        <v>0</v>
      </c>
      <c r="X504" s="30">
        <v>0</v>
      </c>
      <c r="Y504" s="30">
        <v>0</v>
      </c>
      <c r="Z504" s="30">
        <v>0</v>
      </c>
      <c r="AA504" s="30">
        <v>0</v>
      </c>
    </row>
    <row r="505" spans="2:27" hidden="1" outlineLevel="2" x14ac:dyDescent="0.35">
      <c r="B505" s="53" t="str">
        <f t="shared" ref="B505:B565" si="63">+$B$24</f>
        <v>Opening RAB value (V)</v>
      </c>
      <c r="C505" s="31">
        <f t="shared" si="62"/>
        <v>80</v>
      </c>
      <c r="D505" s="51" t="s">
        <v>25</v>
      </c>
      <c r="E505" s="31"/>
      <c r="F505" s="31"/>
      <c r="G505" s="31"/>
      <c r="H505" s="31"/>
      <c r="I505" s="31"/>
      <c r="J505" s="31"/>
      <c r="K505" s="31"/>
      <c r="L505" s="32">
        <v>0</v>
      </c>
      <c r="M505" s="32">
        <v>0</v>
      </c>
      <c r="N505" s="32">
        <v>0</v>
      </c>
      <c r="O505" s="32">
        <v>0</v>
      </c>
      <c r="P505" s="32">
        <v>0</v>
      </c>
      <c r="Q505" s="32">
        <v>0</v>
      </c>
      <c r="R505" s="32">
        <v>0</v>
      </c>
      <c r="S505" s="32">
        <v>0</v>
      </c>
      <c r="T505" s="32">
        <v>0</v>
      </c>
      <c r="U505" s="32">
        <v>0</v>
      </c>
      <c r="V505" s="32">
        <v>0</v>
      </c>
      <c r="W505" s="32">
        <v>0</v>
      </c>
      <c r="X505" s="32">
        <v>0</v>
      </c>
      <c r="Y505" s="32">
        <v>0</v>
      </c>
      <c r="Z505" s="32">
        <v>0</v>
      </c>
      <c r="AA505" s="32">
        <v>0</v>
      </c>
    </row>
    <row r="506" spans="2:27" hidden="1" outlineLevel="2" x14ac:dyDescent="0.35">
      <c r="B506" s="53" t="str">
        <f t="shared" ref="B506:B566" si="64">+$B$25</f>
        <v>Accounting Depreciation (Da)</v>
      </c>
      <c r="C506" s="31">
        <f t="shared" si="62"/>
        <v>80</v>
      </c>
      <c r="D506" s="51" t="s">
        <v>25</v>
      </c>
      <c r="E506" s="31"/>
      <c r="F506" s="31"/>
      <c r="G506" s="31"/>
      <c r="H506" s="31"/>
      <c r="I506" s="31"/>
      <c r="J506" s="31"/>
      <c r="K506" s="31"/>
      <c r="L506" s="32">
        <v>0</v>
      </c>
      <c r="M506" s="32">
        <v>0</v>
      </c>
      <c r="N506" s="32">
        <v>0</v>
      </c>
      <c r="O506" s="32">
        <v>0</v>
      </c>
      <c r="P506" s="32">
        <v>0</v>
      </c>
      <c r="Q506" s="32">
        <v>0</v>
      </c>
      <c r="R506" s="32">
        <v>0</v>
      </c>
      <c r="S506" s="32">
        <v>0</v>
      </c>
      <c r="T506" s="32">
        <v>0</v>
      </c>
      <c r="U506" s="32">
        <v>0</v>
      </c>
      <c r="V506" s="32">
        <v>0</v>
      </c>
      <c r="W506" s="32">
        <v>0</v>
      </c>
      <c r="X506" s="32">
        <v>0</v>
      </c>
      <c r="Y506" s="32">
        <v>0</v>
      </c>
      <c r="Z506" s="32">
        <v>0</v>
      </c>
      <c r="AA506" s="32">
        <v>0</v>
      </c>
    </row>
    <row r="507" spans="2:27" hidden="1" outlineLevel="2" x14ac:dyDescent="0.35">
      <c r="B507" s="53" t="str">
        <f t="shared" si="58"/>
        <v>Tax Depreciation (TD)</v>
      </c>
      <c r="C507" s="31">
        <f t="shared" si="62"/>
        <v>80</v>
      </c>
      <c r="D507" s="51" t="s">
        <v>25</v>
      </c>
      <c r="E507" s="31"/>
      <c r="F507" s="31"/>
      <c r="G507" s="31"/>
      <c r="H507" s="31"/>
      <c r="I507" s="31"/>
      <c r="J507" s="31"/>
      <c r="K507" s="31"/>
      <c r="L507" s="32">
        <v>0</v>
      </c>
      <c r="M507" s="32">
        <v>0</v>
      </c>
      <c r="N507" s="32">
        <v>0</v>
      </c>
      <c r="O507" s="32">
        <v>0</v>
      </c>
      <c r="P507" s="32">
        <v>0</v>
      </c>
      <c r="Q507" s="32">
        <v>0</v>
      </c>
      <c r="R507" s="32">
        <v>0</v>
      </c>
      <c r="S507" s="32">
        <v>0</v>
      </c>
      <c r="T507" s="32">
        <v>0</v>
      </c>
      <c r="U507" s="32">
        <v>0</v>
      </c>
      <c r="V507" s="32">
        <v>0</v>
      </c>
      <c r="W507" s="32">
        <v>0</v>
      </c>
      <c r="X507" s="32">
        <v>0</v>
      </c>
      <c r="Y507" s="32">
        <v>0</v>
      </c>
      <c r="Z507" s="32">
        <v>0</v>
      </c>
      <c r="AA507" s="32">
        <v>0</v>
      </c>
    </row>
    <row r="508" spans="2:27" hidden="1" outlineLevel="2" x14ac:dyDescent="0.35">
      <c r="B508" s="53" t="str">
        <f t="shared" si="59"/>
        <v>Value of commissioned assets (V)</v>
      </c>
      <c r="C508" s="31">
        <f t="shared" si="62"/>
        <v>80</v>
      </c>
      <c r="D508" s="51" t="s">
        <v>25</v>
      </c>
      <c r="E508" s="31"/>
      <c r="F508" s="31"/>
      <c r="G508" s="31"/>
      <c r="H508" s="31"/>
      <c r="I508" s="31"/>
      <c r="J508" s="31"/>
      <c r="K508" s="31"/>
      <c r="L508" s="32">
        <v>0</v>
      </c>
      <c r="M508" s="32">
        <v>0</v>
      </c>
      <c r="N508" s="32">
        <v>0</v>
      </c>
      <c r="O508" s="32">
        <v>0</v>
      </c>
      <c r="P508" s="32">
        <v>0</v>
      </c>
      <c r="Q508" s="32">
        <v>0</v>
      </c>
      <c r="R508" s="32">
        <v>0</v>
      </c>
      <c r="S508" s="32">
        <v>0</v>
      </c>
      <c r="T508" s="32">
        <v>0</v>
      </c>
      <c r="U508" s="32">
        <v>0</v>
      </c>
      <c r="V508" s="32">
        <v>0</v>
      </c>
      <c r="W508" s="32">
        <v>0</v>
      </c>
      <c r="X508" s="32">
        <v>0</v>
      </c>
      <c r="Y508" s="32">
        <v>0</v>
      </c>
      <c r="Z508" s="32">
        <v>0</v>
      </c>
      <c r="AA508" s="32">
        <v>0</v>
      </c>
    </row>
    <row r="509" spans="2:27" hidden="1" outlineLevel="2" x14ac:dyDescent="0.35">
      <c r="B509" s="53" t="str">
        <f t="shared" si="60"/>
        <v>Transmission alternatives costs and MCP opex (TA + MCP)</v>
      </c>
      <c r="C509" s="31">
        <f t="shared" si="62"/>
        <v>80</v>
      </c>
      <c r="D509" s="51" t="s">
        <v>25</v>
      </c>
      <c r="E509" s="31"/>
      <c r="F509" s="31"/>
      <c r="G509" s="31"/>
      <c r="H509" s="31"/>
      <c r="I509" s="31"/>
      <c r="J509" s="31"/>
      <c r="K509" s="31"/>
      <c r="L509" s="32">
        <v>0</v>
      </c>
      <c r="M509" s="32">
        <v>0</v>
      </c>
      <c r="N509" s="32">
        <v>0</v>
      </c>
      <c r="O509" s="32">
        <v>0</v>
      </c>
      <c r="P509" s="32">
        <v>0</v>
      </c>
      <c r="Q509" s="32">
        <v>0</v>
      </c>
      <c r="R509" s="32">
        <v>0</v>
      </c>
      <c r="S509" s="32">
        <v>0</v>
      </c>
      <c r="T509" s="32">
        <v>0</v>
      </c>
      <c r="U509" s="32">
        <v>0</v>
      </c>
      <c r="V509" s="32">
        <v>0</v>
      </c>
      <c r="W509" s="32">
        <v>0</v>
      </c>
      <c r="X509" s="32">
        <v>0</v>
      </c>
      <c r="Y509" s="32">
        <v>0</v>
      </c>
      <c r="Z509" s="32">
        <v>0</v>
      </c>
      <c r="AA509" s="32">
        <v>0</v>
      </c>
    </row>
    <row r="510" spans="2:27" hidden="1" outlineLevel="2" x14ac:dyDescent="0.35">
      <c r="B510" s="53" t="str">
        <f t="shared" si="61"/>
        <v>HVDC insurance and reserves costs (HVDC)</v>
      </c>
      <c r="C510" s="31">
        <f t="shared" si="62"/>
        <v>80</v>
      </c>
      <c r="D510" s="51" t="s">
        <v>25</v>
      </c>
      <c r="E510" s="31"/>
      <c r="F510" s="31"/>
      <c r="G510" s="31"/>
      <c r="H510" s="31"/>
      <c r="I510" s="31"/>
      <c r="J510" s="31"/>
      <c r="K510" s="31"/>
      <c r="L510" s="32">
        <v>0</v>
      </c>
      <c r="M510" s="32">
        <v>0</v>
      </c>
      <c r="N510" s="32">
        <v>0</v>
      </c>
      <c r="O510" s="32">
        <v>0</v>
      </c>
      <c r="P510" s="32">
        <v>0</v>
      </c>
      <c r="Q510" s="32">
        <v>0</v>
      </c>
      <c r="R510" s="32">
        <v>0</v>
      </c>
      <c r="S510" s="32">
        <v>0</v>
      </c>
      <c r="T510" s="32">
        <v>0</v>
      </c>
      <c r="U510" s="32">
        <v>0</v>
      </c>
      <c r="V510" s="32">
        <v>0</v>
      </c>
      <c r="W510" s="32">
        <v>0</v>
      </c>
      <c r="X510" s="32">
        <v>0</v>
      </c>
      <c r="Y510" s="32">
        <v>0</v>
      </c>
      <c r="Z510" s="32">
        <v>0</v>
      </c>
      <c r="AA510" s="32">
        <v>0</v>
      </c>
    </row>
    <row r="511" spans="2:27" hidden="1" outlineLevel="2" x14ac:dyDescent="0.35">
      <c r="B511" s="52" t="str">
        <f t="shared" si="63"/>
        <v>Opening RAB value (V)</v>
      </c>
      <c r="C511" s="29">
        <f t="shared" si="62"/>
        <v>81</v>
      </c>
      <c r="D511" s="50" t="s">
        <v>25</v>
      </c>
      <c r="E511" s="29"/>
      <c r="F511" s="29"/>
      <c r="G511" s="29"/>
      <c r="H511" s="29"/>
      <c r="I511" s="29"/>
      <c r="J511" s="29"/>
      <c r="K511" s="29"/>
      <c r="L511" s="30">
        <v>0</v>
      </c>
      <c r="M511" s="30">
        <v>0</v>
      </c>
      <c r="N511" s="30">
        <v>0</v>
      </c>
      <c r="O511" s="30">
        <v>0</v>
      </c>
      <c r="P511" s="30">
        <v>0</v>
      </c>
      <c r="Q511" s="30">
        <v>0</v>
      </c>
      <c r="R511" s="30">
        <v>0</v>
      </c>
      <c r="S511" s="30">
        <v>0</v>
      </c>
      <c r="T511" s="30">
        <v>0</v>
      </c>
      <c r="U511" s="30">
        <v>0</v>
      </c>
      <c r="V511" s="30">
        <v>0</v>
      </c>
      <c r="W511" s="30">
        <v>0</v>
      </c>
      <c r="X511" s="30">
        <v>0</v>
      </c>
      <c r="Y511" s="30">
        <v>0</v>
      </c>
      <c r="Z511" s="30">
        <v>0</v>
      </c>
      <c r="AA511" s="30">
        <v>0</v>
      </c>
    </row>
    <row r="512" spans="2:27" hidden="1" outlineLevel="2" x14ac:dyDescent="0.35">
      <c r="B512" s="52" t="str">
        <f t="shared" si="64"/>
        <v>Accounting Depreciation (Da)</v>
      </c>
      <c r="C512" s="29">
        <f t="shared" si="62"/>
        <v>81</v>
      </c>
      <c r="D512" s="50" t="s">
        <v>25</v>
      </c>
      <c r="E512" s="29"/>
      <c r="F512" s="29"/>
      <c r="G512" s="29"/>
      <c r="H512" s="29"/>
      <c r="I512" s="29"/>
      <c r="J512" s="29"/>
      <c r="K512" s="29"/>
      <c r="L512" s="30">
        <v>0</v>
      </c>
      <c r="M512" s="30">
        <v>0</v>
      </c>
      <c r="N512" s="30">
        <v>0</v>
      </c>
      <c r="O512" s="30">
        <v>0</v>
      </c>
      <c r="P512" s="30">
        <v>0</v>
      </c>
      <c r="Q512" s="30">
        <v>0</v>
      </c>
      <c r="R512" s="30">
        <v>0</v>
      </c>
      <c r="S512" s="30">
        <v>0</v>
      </c>
      <c r="T512" s="30">
        <v>0</v>
      </c>
      <c r="U512" s="30">
        <v>0</v>
      </c>
      <c r="V512" s="30">
        <v>0</v>
      </c>
      <c r="W512" s="30">
        <v>0</v>
      </c>
      <c r="X512" s="30">
        <v>0</v>
      </c>
      <c r="Y512" s="30">
        <v>0</v>
      </c>
      <c r="Z512" s="30">
        <v>0</v>
      </c>
      <c r="AA512" s="30">
        <v>0</v>
      </c>
    </row>
    <row r="513" spans="2:27" hidden="1" outlineLevel="2" x14ac:dyDescent="0.35">
      <c r="B513" s="52" t="str">
        <f t="shared" ref="B513:B573" si="65">+$B$26</f>
        <v>Tax Depreciation (TD)</v>
      </c>
      <c r="C513" s="29">
        <f t="shared" si="62"/>
        <v>81</v>
      </c>
      <c r="D513" s="50" t="s">
        <v>25</v>
      </c>
      <c r="E513" s="29"/>
      <c r="F513" s="29"/>
      <c r="G513" s="29"/>
      <c r="H513" s="29"/>
      <c r="I513" s="29"/>
      <c r="J513" s="29"/>
      <c r="K513" s="29"/>
      <c r="L513" s="30">
        <v>0</v>
      </c>
      <c r="M513" s="30">
        <v>0</v>
      </c>
      <c r="N513" s="30">
        <v>0</v>
      </c>
      <c r="O513" s="30">
        <v>0</v>
      </c>
      <c r="P513" s="30">
        <v>0</v>
      </c>
      <c r="Q513" s="30">
        <v>0</v>
      </c>
      <c r="R513" s="30">
        <v>0</v>
      </c>
      <c r="S513" s="30">
        <v>0</v>
      </c>
      <c r="T513" s="30">
        <v>0</v>
      </c>
      <c r="U513" s="30">
        <v>0</v>
      </c>
      <c r="V513" s="30">
        <v>0</v>
      </c>
      <c r="W513" s="30">
        <v>0</v>
      </c>
      <c r="X513" s="30">
        <v>0</v>
      </c>
      <c r="Y513" s="30">
        <v>0</v>
      </c>
      <c r="Z513" s="30">
        <v>0</v>
      </c>
      <c r="AA513" s="30">
        <v>0</v>
      </c>
    </row>
    <row r="514" spans="2:27" hidden="1" outlineLevel="2" x14ac:dyDescent="0.35">
      <c r="B514" s="52" t="str">
        <f t="shared" ref="B514:B574" si="66">+$B$27</f>
        <v>Value of commissioned assets (V)</v>
      </c>
      <c r="C514" s="29">
        <f t="shared" si="62"/>
        <v>81</v>
      </c>
      <c r="D514" s="50" t="s">
        <v>25</v>
      </c>
      <c r="E514" s="29"/>
      <c r="F514" s="29"/>
      <c r="G514" s="29"/>
      <c r="H514" s="29"/>
      <c r="I514" s="29"/>
      <c r="J514" s="29"/>
      <c r="K514" s="29"/>
      <c r="L514" s="30">
        <v>0</v>
      </c>
      <c r="M514" s="30">
        <v>0</v>
      </c>
      <c r="N514" s="30">
        <v>0</v>
      </c>
      <c r="O514" s="30">
        <v>0</v>
      </c>
      <c r="P514" s="30">
        <v>0</v>
      </c>
      <c r="Q514" s="30">
        <v>0</v>
      </c>
      <c r="R514" s="30">
        <v>0</v>
      </c>
      <c r="S514" s="30">
        <v>0</v>
      </c>
      <c r="T514" s="30">
        <v>0</v>
      </c>
      <c r="U514" s="30">
        <v>0</v>
      </c>
      <c r="V514" s="30">
        <v>0</v>
      </c>
      <c r="W514" s="30">
        <v>0</v>
      </c>
      <c r="X514" s="30">
        <v>0</v>
      </c>
      <c r="Y514" s="30">
        <v>0</v>
      </c>
      <c r="Z514" s="30">
        <v>0</v>
      </c>
      <c r="AA514" s="30">
        <v>0</v>
      </c>
    </row>
    <row r="515" spans="2:27" hidden="1" outlineLevel="2" x14ac:dyDescent="0.35">
      <c r="B515" s="52" t="str">
        <f t="shared" ref="B515:B575" si="67">+$B$28</f>
        <v>Transmission alternatives costs and MCP opex (TA + MCP)</v>
      </c>
      <c r="C515" s="29">
        <f t="shared" si="62"/>
        <v>81</v>
      </c>
      <c r="D515" s="50" t="s">
        <v>25</v>
      </c>
      <c r="E515" s="29"/>
      <c r="F515" s="29"/>
      <c r="G515" s="29"/>
      <c r="H515" s="29"/>
      <c r="I515" s="29"/>
      <c r="J515" s="29"/>
      <c r="K515" s="29"/>
      <c r="L515" s="30">
        <v>0</v>
      </c>
      <c r="M515" s="30">
        <v>0</v>
      </c>
      <c r="N515" s="30">
        <v>0</v>
      </c>
      <c r="O515" s="30">
        <v>0</v>
      </c>
      <c r="P515" s="30">
        <v>0</v>
      </c>
      <c r="Q515" s="30">
        <v>0</v>
      </c>
      <c r="R515" s="30">
        <v>0</v>
      </c>
      <c r="S515" s="30">
        <v>0</v>
      </c>
      <c r="T515" s="30">
        <v>0</v>
      </c>
      <c r="U515" s="30">
        <v>0</v>
      </c>
      <c r="V515" s="30">
        <v>0</v>
      </c>
      <c r="W515" s="30">
        <v>0</v>
      </c>
      <c r="X515" s="30">
        <v>0</v>
      </c>
      <c r="Y515" s="30">
        <v>0</v>
      </c>
      <c r="Z515" s="30">
        <v>0</v>
      </c>
      <c r="AA515" s="30">
        <v>0</v>
      </c>
    </row>
    <row r="516" spans="2:27" hidden="1" outlineLevel="2" x14ac:dyDescent="0.35">
      <c r="B516" s="52" t="str">
        <f t="shared" ref="B516:B576" si="68">+$B$29</f>
        <v>HVDC insurance and reserves costs (HVDC)</v>
      </c>
      <c r="C516" s="29">
        <f t="shared" si="62"/>
        <v>81</v>
      </c>
      <c r="D516" s="50" t="s">
        <v>25</v>
      </c>
      <c r="E516" s="29"/>
      <c r="F516" s="29"/>
      <c r="G516" s="29"/>
      <c r="H516" s="29"/>
      <c r="I516" s="29"/>
      <c r="J516" s="29"/>
      <c r="K516" s="29"/>
      <c r="L516" s="30">
        <v>0</v>
      </c>
      <c r="M516" s="30">
        <v>0</v>
      </c>
      <c r="N516" s="30">
        <v>0</v>
      </c>
      <c r="O516" s="30">
        <v>0</v>
      </c>
      <c r="P516" s="30">
        <v>0</v>
      </c>
      <c r="Q516" s="30">
        <v>0</v>
      </c>
      <c r="R516" s="30">
        <v>0</v>
      </c>
      <c r="S516" s="30">
        <v>0</v>
      </c>
      <c r="T516" s="30">
        <v>0</v>
      </c>
      <c r="U516" s="30">
        <v>0</v>
      </c>
      <c r="V516" s="30">
        <v>0</v>
      </c>
      <c r="W516" s="30">
        <v>0</v>
      </c>
      <c r="X516" s="30">
        <v>0</v>
      </c>
      <c r="Y516" s="30">
        <v>0</v>
      </c>
      <c r="Z516" s="30">
        <v>0</v>
      </c>
      <c r="AA516" s="30">
        <v>0</v>
      </c>
    </row>
    <row r="517" spans="2:27" hidden="1" outlineLevel="2" x14ac:dyDescent="0.35">
      <c r="B517" s="53" t="str">
        <f t="shared" si="63"/>
        <v>Opening RAB value (V)</v>
      </c>
      <c r="C517" s="31">
        <f t="shared" si="62"/>
        <v>82</v>
      </c>
      <c r="D517" s="51" t="s">
        <v>25</v>
      </c>
      <c r="E517" s="31"/>
      <c r="F517" s="31"/>
      <c r="G517" s="31"/>
      <c r="H517" s="31"/>
      <c r="I517" s="31"/>
      <c r="J517" s="31"/>
      <c r="K517" s="31"/>
      <c r="L517" s="32">
        <v>0</v>
      </c>
      <c r="M517" s="32">
        <v>0</v>
      </c>
      <c r="N517" s="32">
        <v>0</v>
      </c>
      <c r="O517" s="32">
        <v>0</v>
      </c>
      <c r="P517" s="32">
        <v>0</v>
      </c>
      <c r="Q517" s="32">
        <v>0</v>
      </c>
      <c r="R517" s="32">
        <v>0</v>
      </c>
      <c r="S517" s="32">
        <v>0</v>
      </c>
      <c r="T517" s="32">
        <v>0</v>
      </c>
      <c r="U517" s="32">
        <v>0</v>
      </c>
      <c r="V517" s="32">
        <v>0</v>
      </c>
      <c r="W517" s="32">
        <v>0</v>
      </c>
      <c r="X517" s="32">
        <v>0</v>
      </c>
      <c r="Y517" s="32">
        <v>0</v>
      </c>
      <c r="Z517" s="32">
        <v>0</v>
      </c>
      <c r="AA517" s="32">
        <v>0</v>
      </c>
    </row>
    <row r="518" spans="2:27" hidden="1" outlineLevel="2" x14ac:dyDescent="0.35">
      <c r="B518" s="53" t="str">
        <f t="shared" si="64"/>
        <v>Accounting Depreciation (Da)</v>
      </c>
      <c r="C518" s="31">
        <f t="shared" si="62"/>
        <v>82</v>
      </c>
      <c r="D518" s="51" t="s">
        <v>25</v>
      </c>
      <c r="E518" s="31"/>
      <c r="F518" s="31"/>
      <c r="G518" s="31"/>
      <c r="H518" s="31"/>
      <c r="I518" s="31"/>
      <c r="J518" s="31"/>
      <c r="K518" s="31"/>
      <c r="L518" s="32">
        <v>0</v>
      </c>
      <c r="M518" s="32">
        <v>0</v>
      </c>
      <c r="N518" s="32">
        <v>0</v>
      </c>
      <c r="O518" s="32">
        <v>0</v>
      </c>
      <c r="P518" s="32">
        <v>0</v>
      </c>
      <c r="Q518" s="32">
        <v>0</v>
      </c>
      <c r="R518" s="32">
        <v>0</v>
      </c>
      <c r="S518" s="32">
        <v>0</v>
      </c>
      <c r="T518" s="32">
        <v>0</v>
      </c>
      <c r="U518" s="32">
        <v>0</v>
      </c>
      <c r="V518" s="32">
        <v>0</v>
      </c>
      <c r="W518" s="32">
        <v>0</v>
      </c>
      <c r="X518" s="32">
        <v>0</v>
      </c>
      <c r="Y518" s="32">
        <v>0</v>
      </c>
      <c r="Z518" s="32">
        <v>0</v>
      </c>
      <c r="AA518" s="32">
        <v>0</v>
      </c>
    </row>
    <row r="519" spans="2:27" hidden="1" outlineLevel="2" x14ac:dyDescent="0.35">
      <c r="B519" s="53" t="str">
        <f t="shared" si="65"/>
        <v>Tax Depreciation (TD)</v>
      </c>
      <c r="C519" s="31">
        <f t="shared" si="62"/>
        <v>82</v>
      </c>
      <c r="D519" s="51" t="s">
        <v>25</v>
      </c>
      <c r="E519" s="31"/>
      <c r="F519" s="31"/>
      <c r="G519" s="31"/>
      <c r="H519" s="31"/>
      <c r="I519" s="31"/>
      <c r="J519" s="31"/>
      <c r="K519" s="31"/>
      <c r="L519" s="32">
        <v>0</v>
      </c>
      <c r="M519" s="32">
        <v>0</v>
      </c>
      <c r="N519" s="32">
        <v>0</v>
      </c>
      <c r="O519" s="32">
        <v>0</v>
      </c>
      <c r="P519" s="32">
        <v>0</v>
      </c>
      <c r="Q519" s="32">
        <v>0</v>
      </c>
      <c r="R519" s="32">
        <v>0</v>
      </c>
      <c r="S519" s="32">
        <v>0</v>
      </c>
      <c r="T519" s="32">
        <v>0</v>
      </c>
      <c r="U519" s="32">
        <v>0</v>
      </c>
      <c r="V519" s="32">
        <v>0</v>
      </c>
      <c r="W519" s="32">
        <v>0</v>
      </c>
      <c r="X519" s="32">
        <v>0</v>
      </c>
      <c r="Y519" s="32">
        <v>0</v>
      </c>
      <c r="Z519" s="32">
        <v>0</v>
      </c>
      <c r="AA519" s="32">
        <v>0</v>
      </c>
    </row>
    <row r="520" spans="2:27" hidden="1" outlineLevel="2" x14ac:dyDescent="0.35">
      <c r="B520" s="53" t="str">
        <f t="shared" si="66"/>
        <v>Value of commissioned assets (V)</v>
      </c>
      <c r="C520" s="31">
        <f t="shared" si="62"/>
        <v>82</v>
      </c>
      <c r="D520" s="51" t="s">
        <v>25</v>
      </c>
      <c r="E520" s="31"/>
      <c r="F520" s="31"/>
      <c r="G520" s="31"/>
      <c r="H520" s="31"/>
      <c r="I520" s="31"/>
      <c r="J520" s="31"/>
      <c r="K520" s="31"/>
      <c r="L520" s="32">
        <v>0</v>
      </c>
      <c r="M520" s="32">
        <v>0</v>
      </c>
      <c r="N520" s="32">
        <v>0</v>
      </c>
      <c r="O520" s="32">
        <v>0</v>
      </c>
      <c r="P520" s="32">
        <v>0</v>
      </c>
      <c r="Q520" s="32">
        <v>0</v>
      </c>
      <c r="R520" s="32">
        <v>0</v>
      </c>
      <c r="S520" s="32">
        <v>0</v>
      </c>
      <c r="T520" s="32">
        <v>0</v>
      </c>
      <c r="U520" s="32">
        <v>0</v>
      </c>
      <c r="V520" s="32">
        <v>0</v>
      </c>
      <c r="W520" s="32">
        <v>0</v>
      </c>
      <c r="X520" s="32">
        <v>0</v>
      </c>
      <c r="Y520" s="32">
        <v>0</v>
      </c>
      <c r="Z520" s="32">
        <v>0</v>
      </c>
      <c r="AA520" s="32">
        <v>0</v>
      </c>
    </row>
    <row r="521" spans="2:27" hidden="1" outlineLevel="2" x14ac:dyDescent="0.35">
      <c r="B521" s="53" t="str">
        <f t="shared" si="67"/>
        <v>Transmission alternatives costs and MCP opex (TA + MCP)</v>
      </c>
      <c r="C521" s="31">
        <f t="shared" si="62"/>
        <v>82</v>
      </c>
      <c r="D521" s="51" t="s">
        <v>25</v>
      </c>
      <c r="E521" s="31"/>
      <c r="F521" s="31"/>
      <c r="G521" s="31"/>
      <c r="H521" s="31"/>
      <c r="I521" s="31"/>
      <c r="J521" s="31"/>
      <c r="K521" s="31"/>
      <c r="L521" s="32">
        <v>0</v>
      </c>
      <c r="M521" s="32">
        <v>0</v>
      </c>
      <c r="N521" s="32">
        <v>0</v>
      </c>
      <c r="O521" s="32">
        <v>0</v>
      </c>
      <c r="P521" s="32">
        <v>0</v>
      </c>
      <c r="Q521" s="32">
        <v>0</v>
      </c>
      <c r="R521" s="32">
        <v>0</v>
      </c>
      <c r="S521" s="32">
        <v>0</v>
      </c>
      <c r="T521" s="32">
        <v>0</v>
      </c>
      <c r="U521" s="32">
        <v>0</v>
      </c>
      <c r="V521" s="32">
        <v>0</v>
      </c>
      <c r="W521" s="32">
        <v>0</v>
      </c>
      <c r="X521" s="32">
        <v>0</v>
      </c>
      <c r="Y521" s="32">
        <v>0</v>
      </c>
      <c r="Z521" s="32">
        <v>0</v>
      </c>
      <c r="AA521" s="32">
        <v>0</v>
      </c>
    </row>
    <row r="522" spans="2:27" hidden="1" outlineLevel="2" x14ac:dyDescent="0.35">
      <c r="B522" s="53" t="str">
        <f t="shared" si="68"/>
        <v>HVDC insurance and reserves costs (HVDC)</v>
      </c>
      <c r="C522" s="31">
        <f t="shared" si="62"/>
        <v>82</v>
      </c>
      <c r="D522" s="51" t="s">
        <v>25</v>
      </c>
      <c r="E522" s="31"/>
      <c r="F522" s="31"/>
      <c r="G522" s="31"/>
      <c r="H522" s="31"/>
      <c r="I522" s="31"/>
      <c r="J522" s="31"/>
      <c r="K522" s="31"/>
      <c r="L522" s="32">
        <v>0</v>
      </c>
      <c r="M522" s="32">
        <v>0</v>
      </c>
      <c r="N522" s="32">
        <v>0</v>
      </c>
      <c r="O522" s="32">
        <v>0</v>
      </c>
      <c r="P522" s="32">
        <v>0</v>
      </c>
      <c r="Q522" s="32">
        <v>0</v>
      </c>
      <c r="R522" s="32">
        <v>0</v>
      </c>
      <c r="S522" s="32">
        <v>0</v>
      </c>
      <c r="T522" s="32">
        <v>0</v>
      </c>
      <c r="U522" s="32">
        <v>0</v>
      </c>
      <c r="V522" s="32">
        <v>0</v>
      </c>
      <c r="W522" s="32">
        <v>0</v>
      </c>
      <c r="X522" s="32">
        <v>0</v>
      </c>
      <c r="Y522" s="32">
        <v>0</v>
      </c>
      <c r="Z522" s="32">
        <v>0</v>
      </c>
      <c r="AA522" s="32">
        <v>0</v>
      </c>
    </row>
    <row r="523" spans="2:27" hidden="1" outlineLevel="2" x14ac:dyDescent="0.35">
      <c r="B523" s="52" t="str">
        <f t="shared" si="63"/>
        <v>Opening RAB value (V)</v>
      </c>
      <c r="C523" s="29">
        <f t="shared" si="62"/>
        <v>83</v>
      </c>
      <c r="D523" s="50" t="s">
        <v>25</v>
      </c>
      <c r="E523" s="29"/>
      <c r="F523" s="29"/>
      <c r="G523" s="29"/>
      <c r="H523" s="29"/>
      <c r="I523" s="29"/>
      <c r="J523" s="29"/>
      <c r="K523" s="29"/>
      <c r="L523" s="30">
        <v>0</v>
      </c>
      <c r="M523" s="30">
        <v>0</v>
      </c>
      <c r="N523" s="30">
        <v>0</v>
      </c>
      <c r="O523" s="30">
        <v>0</v>
      </c>
      <c r="P523" s="30">
        <v>0</v>
      </c>
      <c r="Q523" s="30">
        <v>0</v>
      </c>
      <c r="R523" s="30">
        <v>0</v>
      </c>
      <c r="S523" s="30">
        <v>0</v>
      </c>
      <c r="T523" s="30">
        <v>0</v>
      </c>
      <c r="U523" s="30">
        <v>0</v>
      </c>
      <c r="V523" s="30">
        <v>0</v>
      </c>
      <c r="W523" s="30">
        <v>0</v>
      </c>
      <c r="X523" s="30">
        <v>0</v>
      </c>
      <c r="Y523" s="30">
        <v>0</v>
      </c>
      <c r="Z523" s="30">
        <v>0</v>
      </c>
      <c r="AA523" s="30">
        <v>0</v>
      </c>
    </row>
    <row r="524" spans="2:27" hidden="1" outlineLevel="2" x14ac:dyDescent="0.35">
      <c r="B524" s="52" t="str">
        <f t="shared" si="64"/>
        <v>Accounting Depreciation (Da)</v>
      </c>
      <c r="C524" s="29">
        <f t="shared" si="62"/>
        <v>83</v>
      </c>
      <c r="D524" s="50" t="s">
        <v>25</v>
      </c>
      <c r="E524" s="29"/>
      <c r="F524" s="29"/>
      <c r="G524" s="29"/>
      <c r="H524" s="29"/>
      <c r="I524" s="29"/>
      <c r="J524" s="29"/>
      <c r="K524" s="29"/>
      <c r="L524" s="30">
        <v>0</v>
      </c>
      <c r="M524" s="30">
        <v>0</v>
      </c>
      <c r="N524" s="30">
        <v>0</v>
      </c>
      <c r="O524" s="30">
        <v>0</v>
      </c>
      <c r="P524" s="30">
        <v>0</v>
      </c>
      <c r="Q524" s="30">
        <v>0</v>
      </c>
      <c r="R524" s="30">
        <v>0</v>
      </c>
      <c r="S524" s="30">
        <v>0</v>
      </c>
      <c r="T524" s="30">
        <v>0</v>
      </c>
      <c r="U524" s="30">
        <v>0</v>
      </c>
      <c r="V524" s="30">
        <v>0</v>
      </c>
      <c r="W524" s="30">
        <v>0</v>
      </c>
      <c r="X524" s="30">
        <v>0</v>
      </c>
      <c r="Y524" s="30">
        <v>0</v>
      </c>
      <c r="Z524" s="30">
        <v>0</v>
      </c>
      <c r="AA524" s="30">
        <v>0</v>
      </c>
    </row>
    <row r="525" spans="2:27" hidden="1" outlineLevel="2" x14ac:dyDescent="0.35">
      <c r="B525" s="52" t="str">
        <f t="shared" si="65"/>
        <v>Tax Depreciation (TD)</v>
      </c>
      <c r="C525" s="29">
        <f t="shared" si="62"/>
        <v>83</v>
      </c>
      <c r="D525" s="50" t="s">
        <v>25</v>
      </c>
      <c r="E525" s="29"/>
      <c r="F525" s="29"/>
      <c r="G525" s="29"/>
      <c r="H525" s="29"/>
      <c r="I525" s="29"/>
      <c r="J525" s="29"/>
      <c r="K525" s="29"/>
      <c r="L525" s="30">
        <v>0</v>
      </c>
      <c r="M525" s="30">
        <v>0</v>
      </c>
      <c r="N525" s="30">
        <v>0</v>
      </c>
      <c r="O525" s="30">
        <v>0</v>
      </c>
      <c r="P525" s="30">
        <v>0</v>
      </c>
      <c r="Q525" s="30">
        <v>0</v>
      </c>
      <c r="R525" s="30">
        <v>0</v>
      </c>
      <c r="S525" s="30">
        <v>0</v>
      </c>
      <c r="T525" s="30">
        <v>0</v>
      </c>
      <c r="U525" s="30">
        <v>0</v>
      </c>
      <c r="V525" s="30">
        <v>0</v>
      </c>
      <c r="W525" s="30">
        <v>0</v>
      </c>
      <c r="X525" s="30">
        <v>0</v>
      </c>
      <c r="Y525" s="30">
        <v>0</v>
      </c>
      <c r="Z525" s="30">
        <v>0</v>
      </c>
      <c r="AA525" s="30">
        <v>0</v>
      </c>
    </row>
    <row r="526" spans="2:27" hidden="1" outlineLevel="2" x14ac:dyDescent="0.35">
      <c r="B526" s="52" t="str">
        <f t="shared" si="66"/>
        <v>Value of commissioned assets (V)</v>
      </c>
      <c r="C526" s="29">
        <f t="shared" si="62"/>
        <v>83</v>
      </c>
      <c r="D526" s="50" t="s">
        <v>25</v>
      </c>
      <c r="E526" s="29"/>
      <c r="F526" s="29"/>
      <c r="G526" s="29"/>
      <c r="H526" s="29"/>
      <c r="I526" s="29"/>
      <c r="J526" s="29"/>
      <c r="K526" s="29"/>
      <c r="L526" s="30">
        <v>0</v>
      </c>
      <c r="M526" s="30">
        <v>0</v>
      </c>
      <c r="N526" s="30">
        <v>0</v>
      </c>
      <c r="O526" s="30">
        <v>0</v>
      </c>
      <c r="P526" s="30">
        <v>0</v>
      </c>
      <c r="Q526" s="30">
        <v>0</v>
      </c>
      <c r="R526" s="30">
        <v>0</v>
      </c>
      <c r="S526" s="30">
        <v>0</v>
      </c>
      <c r="T526" s="30">
        <v>0</v>
      </c>
      <c r="U526" s="30">
        <v>0</v>
      </c>
      <c r="V526" s="30">
        <v>0</v>
      </c>
      <c r="W526" s="30">
        <v>0</v>
      </c>
      <c r="X526" s="30">
        <v>0</v>
      </c>
      <c r="Y526" s="30">
        <v>0</v>
      </c>
      <c r="Z526" s="30">
        <v>0</v>
      </c>
      <c r="AA526" s="30">
        <v>0</v>
      </c>
    </row>
    <row r="527" spans="2:27" hidden="1" outlineLevel="2" x14ac:dyDescent="0.35">
      <c r="B527" s="52" t="str">
        <f t="shared" si="67"/>
        <v>Transmission alternatives costs and MCP opex (TA + MCP)</v>
      </c>
      <c r="C527" s="29">
        <f t="shared" si="62"/>
        <v>83</v>
      </c>
      <c r="D527" s="50" t="s">
        <v>25</v>
      </c>
      <c r="E527" s="29"/>
      <c r="F527" s="29"/>
      <c r="G527" s="29"/>
      <c r="H527" s="29"/>
      <c r="I527" s="29"/>
      <c r="J527" s="29"/>
      <c r="K527" s="29"/>
      <c r="L527" s="30">
        <v>0</v>
      </c>
      <c r="M527" s="30">
        <v>0</v>
      </c>
      <c r="N527" s="30">
        <v>0</v>
      </c>
      <c r="O527" s="30">
        <v>0</v>
      </c>
      <c r="P527" s="30">
        <v>0</v>
      </c>
      <c r="Q527" s="30">
        <v>0</v>
      </c>
      <c r="R527" s="30">
        <v>0</v>
      </c>
      <c r="S527" s="30">
        <v>0</v>
      </c>
      <c r="T527" s="30">
        <v>0</v>
      </c>
      <c r="U527" s="30">
        <v>0</v>
      </c>
      <c r="V527" s="30">
        <v>0</v>
      </c>
      <c r="W527" s="30">
        <v>0</v>
      </c>
      <c r="X527" s="30">
        <v>0</v>
      </c>
      <c r="Y527" s="30">
        <v>0</v>
      </c>
      <c r="Z527" s="30">
        <v>0</v>
      </c>
      <c r="AA527" s="30">
        <v>0</v>
      </c>
    </row>
    <row r="528" spans="2:27" hidden="1" outlineLevel="2" x14ac:dyDescent="0.35">
      <c r="B528" s="52" t="str">
        <f t="shared" si="68"/>
        <v>HVDC insurance and reserves costs (HVDC)</v>
      </c>
      <c r="C528" s="29">
        <f t="shared" si="62"/>
        <v>83</v>
      </c>
      <c r="D528" s="50" t="s">
        <v>25</v>
      </c>
      <c r="E528" s="29"/>
      <c r="F528" s="29"/>
      <c r="G528" s="29"/>
      <c r="H528" s="29"/>
      <c r="I528" s="29"/>
      <c r="J528" s="29"/>
      <c r="K528" s="29"/>
      <c r="L528" s="30">
        <v>0</v>
      </c>
      <c r="M528" s="30">
        <v>0</v>
      </c>
      <c r="N528" s="30">
        <v>0</v>
      </c>
      <c r="O528" s="30">
        <v>0</v>
      </c>
      <c r="P528" s="30">
        <v>0</v>
      </c>
      <c r="Q528" s="30">
        <v>0</v>
      </c>
      <c r="R528" s="30">
        <v>0</v>
      </c>
      <c r="S528" s="30">
        <v>0</v>
      </c>
      <c r="T528" s="30">
        <v>0</v>
      </c>
      <c r="U528" s="30">
        <v>0</v>
      </c>
      <c r="V528" s="30">
        <v>0</v>
      </c>
      <c r="W528" s="30">
        <v>0</v>
      </c>
      <c r="X528" s="30">
        <v>0</v>
      </c>
      <c r="Y528" s="30">
        <v>0</v>
      </c>
      <c r="Z528" s="30">
        <v>0</v>
      </c>
      <c r="AA528" s="30">
        <v>0</v>
      </c>
    </row>
    <row r="529" spans="2:27" hidden="1" outlineLevel="2" x14ac:dyDescent="0.35">
      <c r="B529" s="53" t="str">
        <f t="shared" si="63"/>
        <v>Opening RAB value (V)</v>
      </c>
      <c r="C529" s="31">
        <f t="shared" si="62"/>
        <v>84</v>
      </c>
      <c r="D529" s="51" t="s">
        <v>25</v>
      </c>
      <c r="E529" s="31"/>
      <c r="F529" s="31"/>
      <c r="G529" s="31"/>
      <c r="H529" s="31"/>
      <c r="I529" s="31"/>
      <c r="J529" s="31"/>
      <c r="K529" s="31"/>
      <c r="L529" s="32">
        <v>0</v>
      </c>
      <c r="M529" s="32">
        <v>0</v>
      </c>
      <c r="N529" s="32">
        <v>0</v>
      </c>
      <c r="O529" s="32">
        <v>0</v>
      </c>
      <c r="P529" s="32">
        <v>0</v>
      </c>
      <c r="Q529" s="32">
        <v>0</v>
      </c>
      <c r="R529" s="32">
        <v>0</v>
      </c>
      <c r="S529" s="32">
        <v>0</v>
      </c>
      <c r="T529" s="32">
        <v>0</v>
      </c>
      <c r="U529" s="32">
        <v>0</v>
      </c>
      <c r="V529" s="32">
        <v>0</v>
      </c>
      <c r="W529" s="32">
        <v>0</v>
      </c>
      <c r="X529" s="32">
        <v>0</v>
      </c>
      <c r="Y529" s="32">
        <v>0</v>
      </c>
      <c r="Z529" s="32">
        <v>0</v>
      </c>
      <c r="AA529" s="32">
        <v>0</v>
      </c>
    </row>
    <row r="530" spans="2:27" hidden="1" outlineLevel="2" x14ac:dyDescent="0.35">
      <c r="B530" s="53" t="str">
        <f t="shared" si="64"/>
        <v>Accounting Depreciation (Da)</v>
      </c>
      <c r="C530" s="31">
        <f t="shared" si="62"/>
        <v>84</v>
      </c>
      <c r="D530" s="51" t="s">
        <v>25</v>
      </c>
      <c r="E530" s="31"/>
      <c r="F530" s="31"/>
      <c r="G530" s="31"/>
      <c r="H530" s="31"/>
      <c r="I530" s="31"/>
      <c r="J530" s="31"/>
      <c r="K530" s="31"/>
      <c r="L530" s="32">
        <v>0</v>
      </c>
      <c r="M530" s="32">
        <v>0</v>
      </c>
      <c r="N530" s="32">
        <v>0</v>
      </c>
      <c r="O530" s="32">
        <v>0</v>
      </c>
      <c r="P530" s="32">
        <v>0</v>
      </c>
      <c r="Q530" s="32">
        <v>0</v>
      </c>
      <c r="R530" s="32">
        <v>0</v>
      </c>
      <c r="S530" s="32">
        <v>0</v>
      </c>
      <c r="T530" s="32">
        <v>0</v>
      </c>
      <c r="U530" s="32">
        <v>0</v>
      </c>
      <c r="V530" s="32">
        <v>0</v>
      </c>
      <c r="W530" s="32">
        <v>0</v>
      </c>
      <c r="X530" s="32">
        <v>0</v>
      </c>
      <c r="Y530" s="32">
        <v>0</v>
      </c>
      <c r="Z530" s="32">
        <v>0</v>
      </c>
      <c r="AA530" s="32">
        <v>0</v>
      </c>
    </row>
    <row r="531" spans="2:27" hidden="1" outlineLevel="2" x14ac:dyDescent="0.35">
      <c r="B531" s="53" t="str">
        <f t="shared" si="65"/>
        <v>Tax Depreciation (TD)</v>
      </c>
      <c r="C531" s="31">
        <f t="shared" si="62"/>
        <v>84</v>
      </c>
      <c r="D531" s="51" t="s">
        <v>25</v>
      </c>
      <c r="E531" s="31"/>
      <c r="F531" s="31"/>
      <c r="G531" s="31"/>
      <c r="H531" s="31"/>
      <c r="I531" s="31"/>
      <c r="J531" s="31"/>
      <c r="K531" s="31"/>
      <c r="L531" s="32">
        <v>0</v>
      </c>
      <c r="M531" s="32">
        <v>0</v>
      </c>
      <c r="N531" s="32">
        <v>0</v>
      </c>
      <c r="O531" s="32">
        <v>0</v>
      </c>
      <c r="P531" s="32">
        <v>0</v>
      </c>
      <c r="Q531" s="32">
        <v>0</v>
      </c>
      <c r="R531" s="32">
        <v>0</v>
      </c>
      <c r="S531" s="32">
        <v>0</v>
      </c>
      <c r="T531" s="32">
        <v>0</v>
      </c>
      <c r="U531" s="32">
        <v>0</v>
      </c>
      <c r="V531" s="32">
        <v>0</v>
      </c>
      <c r="W531" s="32">
        <v>0</v>
      </c>
      <c r="X531" s="32">
        <v>0</v>
      </c>
      <c r="Y531" s="32">
        <v>0</v>
      </c>
      <c r="Z531" s="32">
        <v>0</v>
      </c>
      <c r="AA531" s="32">
        <v>0</v>
      </c>
    </row>
    <row r="532" spans="2:27" hidden="1" outlineLevel="2" x14ac:dyDescent="0.35">
      <c r="B532" s="53" t="str">
        <f t="shared" si="66"/>
        <v>Value of commissioned assets (V)</v>
      </c>
      <c r="C532" s="31">
        <f t="shared" si="62"/>
        <v>84</v>
      </c>
      <c r="D532" s="51" t="s">
        <v>25</v>
      </c>
      <c r="E532" s="31"/>
      <c r="F532" s="31"/>
      <c r="G532" s="31"/>
      <c r="H532" s="31"/>
      <c r="I532" s="31"/>
      <c r="J532" s="31"/>
      <c r="K532" s="31"/>
      <c r="L532" s="32">
        <v>0</v>
      </c>
      <c r="M532" s="32">
        <v>0</v>
      </c>
      <c r="N532" s="32">
        <v>0</v>
      </c>
      <c r="O532" s="32">
        <v>0</v>
      </c>
      <c r="P532" s="32">
        <v>0</v>
      </c>
      <c r="Q532" s="32">
        <v>0</v>
      </c>
      <c r="R532" s="32">
        <v>0</v>
      </c>
      <c r="S532" s="32">
        <v>0</v>
      </c>
      <c r="T532" s="32">
        <v>0</v>
      </c>
      <c r="U532" s="32">
        <v>0</v>
      </c>
      <c r="V532" s="32">
        <v>0</v>
      </c>
      <c r="W532" s="32">
        <v>0</v>
      </c>
      <c r="X532" s="32">
        <v>0</v>
      </c>
      <c r="Y532" s="32">
        <v>0</v>
      </c>
      <c r="Z532" s="32">
        <v>0</v>
      </c>
      <c r="AA532" s="32">
        <v>0</v>
      </c>
    </row>
    <row r="533" spans="2:27" hidden="1" outlineLevel="2" x14ac:dyDescent="0.35">
      <c r="B533" s="53" t="str">
        <f t="shared" si="67"/>
        <v>Transmission alternatives costs and MCP opex (TA + MCP)</v>
      </c>
      <c r="C533" s="31">
        <f t="shared" si="62"/>
        <v>84</v>
      </c>
      <c r="D533" s="51" t="s">
        <v>25</v>
      </c>
      <c r="E533" s="31"/>
      <c r="F533" s="31"/>
      <c r="G533" s="31"/>
      <c r="H533" s="31"/>
      <c r="I533" s="31"/>
      <c r="J533" s="31"/>
      <c r="K533" s="31"/>
      <c r="L533" s="32">
        <v>0</v>
      </c>
      <c r="M533" s="32">
        <v>0</v>
      </c>
      <c r="N533" s="32">
        <v>0</v>
      </c>
      <c r="O533" s="32">
        <v>0</v>
      </c>
      <c r="P533" s="32">
        <v>0</v>
      </c>
      <c r="Q533" s="32">
        <v>0</v>
      </c>
      <c r="R533" s="32">
        <v>0</v>
      </c>
      <c r="S533" s="32">
        <v>0</v>
      </c>
      <c r="T533" s="32">
        <v>0</v>
      </c>
      <c r="U533" s="32">
        <v>0</v>
      </c>
      <c r="V533" s="32">
        <v>0</v>
      </c>
      <c r="W533" s="32">
        <v>0</v>
      </c>
      <c r="X533" s="32">
        <v>0</v>
      </c>
      <c r="Y533" s="32">
        <v>0</v>
      </c>
      <c r="Z533" s="32">
        <v>0</v>
      </c>
      <c r="AA533" s="32">
        <v>0</v>
      </c>
    </row>
    <row r="534" spans="2:27" hidden="1" outlineLevel="2" x14ac:dyDescent="0.35">
      <c r="B534" s="53" t="str">
        <f t="shared" si="68"/>
        <v>HVDC insurance and reserves costs (HVDC)</v>
      </c>
      <c r="C534" s="31">
        <f t="shared" si="62"/>
        <v>84</v>
      </c>
      <c r="D534" s="51" t="s">
        <v>25</v>
      </c>
      <c r="E534" s="31"/>
      <c r="F534" s="31"/>
      <c r="G534" s="31"/>
      <c r="H534" s="31"/>
      <c r="I534" s="31"/>
      <c r="J534" s="31"/>
      <c r="K534" s="31"/>
      <c r="L534" s="32">
        <v>0</v>
      </c>
      <c r="M534" s="32">
        <v>0</v>
      </c>
      <c r="N534" s="32">
        <v>0</v>
      </c>
      <c r="O534" s="32">
        <v>0</v>
      </c>
      <c r="P534" s="32">
        <v>0</v>
      </c>
      <c r="Q534" s="32">
        <v>0</v>
      </c>
      <c r="R534" s="32">
        <v>0</v>
      </c>
      <c r="S534" s="32">
        <v>0</v>
      </c>
      <c r="T534" s="32">
        <v>0</v>
      </c>
      <c r="U534" s="32">
        <v>0</v>
      </c>
      <c r="V534" s="32">
        <v>0</v>
      </c>
      <c r="W534" s="32">
        <v>0</v>
      </c>
      <c r="X534" s="32">
        <v>0</v>
      </c>
      <c r="Y534" s="32">
        <v>0</v>
      </c>
      <c r="Z534" s="32">
        <v>0</v>
      </c>
      <c r="AA534" s="32">
        <v>0</v>
      </c>
    </row>
    <row r="535" spans="2:27" hidden="1" outlineLevel="2" x14ac:dyDescent="0.35">
      <c r="B535" s="52" t="str">
        <f t="shared" si="63"/>
        <v>Opening RAB value (V)</v>
      </c>
      <c r="C535" s="29">
        <f t="shared" si="62"/>
        <v>85</v>
      </c>
      <c r="D535" s="50" t="s">
        <v>25</v>
      </c>
      <c r="E535" s="29"/>
      <c r="F535" s="29"/>
      <c r="G535" s="29"/>
      <c r="H535" s="29"/>
      <c r="I535" s="29"/>
      <c r="J535" s="29"/>
      <c r="K535" s="29"/>
      <c r="L535" s="30">
        <v>0</v>
      </c>
      <c r="M535" s="30">
        <v>0</v>
      </c>
      <c r="N535" s="30">
        <v>0</v>
      </c>
      <c r="O535" s="30">
        <v>0</v>
      </c>
      <c r="P535" s="30">
        <v>0</v>
      </c>
      <c r="Q535" s="30">
        <v>0</v>
      </c>
      <c r="R535" s="30">
        <v>0</v>
      </c>
      <c r="S535" s="30">
        <v>0</v>
      </c>
      <c r="T535" s="30">
        <v>0</v>
      </c>
      <c r="U535" s="30">
        <v>0</v>
      </c>
      <c r="V535" s="30">
        <v>0</v>
      </c>
      <c r="W535" s="30">
        <v>0</v>
      </c>
      <c r="X535" s="30">
        <v>0</v>
      </c>
      <c r="Y535" s="30">
        <v>0</v>
      </c>
      <c r="Z535" s="30">
        <v>0</v>
      </c>
      <c r="AA535" s="30">
        <v>0</v>
      </c>
    </row>
    <row r="536" spans="2:27" hidden="1" outlineLevel="2" x14ac:dyDescent="0.35">
      <c r="B536" s="52" t="str">
        <f t="shared" si="64"/>
        <v>Accounting Depreciation (Da)</v>
      </c>
      <c r="C536" s="29">
        <f t="shared" si="62"/>
        <v>85</v>
      </c>
      <c r="D536" s="50" t="s">
        <v>25</v>
      </c>
      <c r="E536" s="29"/>
      <c r="F536" s="29"/>
      <c r="G536" s="29"/>
      <c r="H536" s="29"/>
      <c r="I536" s="29"/>
      <c r="J536" s="29"/>
      <c r="K536" s="29"/>
      <c r="L536" s="30">
        <v>0</v>
      </c>
      <c r="M536" s="30">
        <v>0</v>
      </c>
      <c r="N536" s="30">
        <v>0</v>
      </c>
      <c r="O536" s="30">
        <v>0</v>
      </c>
      <c r="P536" s="30">
        <v>0</v>
      </c>
      <c r="Q536" s="30">
        <v>0</v>
      </c>
      <c r="R536" s="30">
        <v>0</v>
      </c>
      <c r="S536" s="30">
        <v>0</v>
      </c>
      <c r="T536" s="30">
        <v>0</v>
      </c>
      <c r="U536" s="30">
        <v>0</v>
      </c>
      <c r="V536" s="30">
        <v>0</v>
      </c>
      <c r="W536" s="30">
        <v>0</v>
      </c>
      <c r="X536" s="30">
        <v>0</v>
      </c>
      <c r="Y536" s="30">
        <v>0</v>
      </c>
      <c r="Z536" s="30">
        <v>0</v>
      </c>
      <c r="AA536" s="30">
        <v>0</v>
      </c>
    </row>
    <row r="537" spans="2:27" hidden="1" outlineLevel="2" x14ac:dyDescent="0.35">
      <c r="B537" s="52" t="str">
        <f t="shared" si="65"/>
        <v>Tax Depreciation (TD)</v>
      </c>
      <c r="C537" s="29">
        <f t="shared" si="62"/>
        <v>85</v>
      </c>
      <c r="D537" s="50" t="s">
        <v>25</v>
      </c>
      <c r="E537" s="29"/>
      <c r="F537" s="29"/>
      <c r="G537" s="29"/>
      <c r="H537" s="29"/>
      <c r="I537" s="29"/>
      <c r="J537" s="29"/>
      <c r="K537" s="29"/>
      <c r="L537" s="30">
        <v>0</v>
      </c>
      <c r="M537" s="30">
        <v>0</v>
      </c>
      <c r="N537" s="30">
        <v>0</v>
      </c>
      <c r="O537" s="30">
        <v>0</v>
      </c>
      <c r="P537" s="30">
        <v>0</v>
      </c>
      <c r="Q537" s="30">
        <v>0</v>
      </c>
      <c r="R537" s="30">
        <v>0</v>
      </c>
      <c r="S537" s="30">
        <v>0</v>
      </c>
      <c r="T537" s="30">
        <v>0</v>
      </c>
      <c r="U537" s="30">
        <v>0</v>
      </c>
      <c r="V537" s="30">
        <v>0</v>
      </c>
      <c r="W537" s="30">
        <v>0</v>
      </c>
      <c r="X537" s="30">
        <v>0</v>
      </c>
      <c r="Y537" s="30">
        <v>0</v>
      </c>
      <c r="Z537" s="30">
        <v>0</v>
      </c>
      <c r="AA537" s="30">
        <v>0</v>
      </c>
    </row>
    <row r="538" spans="2:27" hidden="1" outlineLevel="2" x14ac:dyDescent="0.35">
      <c r="B538" s="52" t="str">
        <f t="shared" si="66"/>
        <v>Value of commissioned assets (V)</v>
      </c>
      <c r="C538" s="29">
        <f t="shared" si="62"/>
        <v>85</v>
      </c>
      <c r="D538" s="50" t="s">
        <v>25</v>
      </c>
      <c r="E538" s="29"/>
      <c r="F538" s="29"/>
      <c r="G538" s="29"/>
      <c r="H538" s="29"/>
      <c r="I538" s="29"/>
      <c r="J538" s="29"/>
      <c r="K538" s="29"/>
      <c r="L538" s="30">
        <v>0</v>
      </c>
      <c r="M538" s="30">
        <v>0</v>
      </c>
      <c r="N538" s="30">
        <v>0</v>
      </c>
      <c r="O538" s="30">
        <v>0</v>
      </c>
      <c r="P538" s="30">
        <v>0</v>
      </c>
      <c r="Q538" s="30">
        <v>0</v>
      </c>
      <c r="R538" s="30">
        <v>0</v>
      </c>
      <c r="S538" s="30">
        <v>0</v>
      </c>
      <c r="T538" s="30">
        <v>0</v>
      </c>
      <c r="U538" s="30">
        <v>0</v>
      </c>
      <c r="V538" s="30">
        <v>0</v>
      </c>
      <c r="W538" s="30">
        <v>0</v>
      </c>
      <c r="X538" s="30">
        <v>0</v>
      </c>
      <c r="Y538" s="30">
        <v>0</v>
      </c>
      <c r="Z538" s="30">
        <v>0</v>
      </c>
      <c r="AA538" s="30">
        <v>0</v>
      </c>
    </row>
    <row r="539" spans="2:27" hidden="1" outlineLevel="2" x14ac:dyDescent="0.35">
      <c r="B539" s="52" t="str">
        <f t="shared" si="67"/>
        <v>Transmission alternatives costs and MCP opex (TA + MCP)</v>
      </c>
      <c r="C539" s="29">
        <f t="shared" si="62"/>
        <v>85</v>
      </c>
      <c r="D539" s="50" t="s">
        <v>25</v>
      </c>
      <c r="E539" s="29"/>
      <c r="F539" s="29"/>
      <c r="G539" s="29"/>
      <c r="H539" s="29"/>
      <c r="I539" s="29"/>
      <c r="J539" s="29"/>
      <c r="K539" s="29"/>
      <c r="L539" s="30">
        <v>0</v>
      </c>
      <c r="M539" s="30">
        <v>0</v>
      </c>
      <c r="N539" s="30">
        <v>0</v>
      </c>
      <c r="O539" s="30">
        <v>0</v>
      </c>
      <c r="P539" s="30">
        <v>0</v>
      </c>
      <c r="Q539" s="30">
        <v>0</v>
      </c>
      <c r="R539" s="30">
        <v>0</v>
      </c>
      <c r="S539" s="30">
        <v>0</v>
      </c>
      <c r="T539" s="30">
        <v>0</v>
      </c>
      <c r="U539" s="30">
        <v>0</v>
      </c>
      <c r="V539" s="30">
        <v>0</v>
      </c>
      <c r="W539" s="30">
        <v>0</v>
      </c>
      <c r="X539" s="30">
        <v>0</v>
      </c>
      <c r="Y539" s="30">
        <v>0</v>
      </c>
      <c r="Z539" s="30">
        <v>0</v>
      </c>
      <c r="AA539" s="30">
        <v>0</v>
      </c>
    </row>
    <row r="540" spans="2:27" hidden="1" outlineLevel="2" x14ac:dyDescent="0.35">
      <c r="B540" s="52" t="str">
        <f t="shared" si="68"/>
        <v>HVDC insurance and reserves costs (HVDC)</v>
      </c>
      <c r="C540" s="29">
        <f t="shared" si="62"/>
        <v>85</v>
      </c>
      <c r="D540" s="50" t="s">
        <v>25</v>
      </c>
      <c r="E540" s="29"/>
      <c r="F540" s="29"/>
      <c r="G540" s="29"/>
      <c r="H540" s="29"/>
      <c r="I540" s="29"/>
      <c r="J540" s="29"/>
      <c r="K540" s="29"/>
      <c r="L540" s="30">
        <v>0</v>
      </c>
      <c r="M540" s="30">
        <v>0</v>
      </c>
      <c r="N540" s="30">
        <v>0</v>
      </c>
      <c r="O540" s="30">
        <v>0</v>
      </c>
      <c r="P540" s="30">
        <v>0</v>
      </c>
      <c r="Q540" s="30">
        <v>0</v>
      </c>
      <c r="R540" s="30">
        <v>0</v>
      </c>
      <c r="S540" s="30">
        <v>0</v>
      </c>
      <c r="T540" s="30">
        <v>0</v>
      </c>
      <c r="U540" s="30">
        <v>0</v>
      </c>
      <c r="V540" s="30">
        <v>0</v>
      </c>
      <c r="W540" s="30">
        <v>0</v>
      </c>
      <c r="X540" s="30">
        <v>0</v>
      </c>
      <c r="Y540" s="30">
        <v>0</v>
      </c>
      <c r="Z540" s="30">
        <v>0</v>
      </c>
      <c r="AA540" s="30">
        <v>0</v>
      </c>
    </row>
    <row r="541" spans="2:27" hidden="1" outlineLevel="2" x14ac:dyDescent="0.35">
      <c r="B541" s="53" t="str">
        <f t="shared" si="63"/>
        <v>Opening RAB value (V)</v>
      </c>
      <c r="C541" s="31">
        <f t="shared" si="62"/>
        <v>86</v>
      </c>
      <c r="D541" s="51" t="s">
        <v>25</v>
      </c>
      <c r="E541" s="31"/>
      <c r="F541" s="31"/>
      <c r="G541" s="31"/>
      <c r="H541" s="31"/>
      <c r="I541" s="31"/>
      <c r="J541" s="31"/>
      <c r="K541" s="31"/>
      <c r="L541" s="32">
        <v>0</v>
      </c>
      <c r="M541" s="32">
        <v>0</v>
      </c>
      <c r="N541" s="32">
        <v>0</v>
      </c>
      <c r="O541" s="32">
        <v>0</v>
      </c>
      <c r="P541" s="32">
        <v>0</v>
      </c>
      <c r="Q541" s="32">
        <v>0</v>
      </c>
      <c r="R541" s="32">
        <v>0</v>
      </c>
      <c r="S541" s="32">
        <v>0</v>
      </c>
      <c r="T541" s="32">
        <v>0</v>
      </c>
      <c r="U541" s="32">
        <v>0</v>
      </c>
      <c r="V541" s="32">
        <v>0</v>
      </c>
      <c r="W541" s="32">
        <v>0</v>
      </c>
      <c r="X541" s="32">
        <v>0</v>
      </c>
      <c r="Y541" s="32">
        <v>0</v>
      </c>
      <c r="Z541" s="32">
        <v>0</v>
      </c>
      <c r="AA541" s="32">
        <v>0</v>
      </c>
    </row>
    <row r="542" spans="2:27" hidden="1" outlineLevel="2" x14ac:dyDescent="0.35">
      <c r="B542" s="53" t="str">
        <f t="shared" si="64"/>
        <v>Accounting Depreciation (Da)</v>
      </c>
      <c r="C542" s="31">
        <f t="shared" si="62"/>
        <v>86</v>
      </c>
      <c r="D542" s="51" t="s">
        <v>25</v>
      </c>
      <c r="E542" s="31"/>
      <c r="F542" s="31"/>
      <c r="G542" s="31"/>
      <c r="H542" s="31"/>
      <c r="I542" s="31"/>
      <c r="J542" s="31"/>
      <c r="K542" s="31"/>
      <c r="L542" s="32">
        <v>0</v>
      </c>
      <c r="M542" s="32">
        <v>0</v>
      </c>
      <c r="N542" s="32">
        <v>0</v>
      </c>
      <c r="O542" s="32">
        <v>0</v>
      </c>
      <c r="P542" s="32">
        <v>0</v>
      </c>
      <c r="Q542" s="32">
        <v>0</v>
      </c>
      <c r="R542" s="32">
        <v>0</v>
      </c>
      <c r="S542" s="32">
        <v>0</v>
      </c>
      <c r="T542" s="32">
        <v>0</v>
      </c>
      <c r="U542" s="32">
        <v>0</v>
      </c>
      <c r="V542" s="32">
        <v>0</v>
      </c>
      <c r="W542" s="32">
        <v>0</v>
      </c>
      <c r="X542" s="32">
        <v>0</v>
      </c>
      <c r="Y542" s="32">
        <v>0</v>
      </c>
      <c r="Z542" s="32">
        <v>0</v>
      </c>
      <c r="AA542" s="32">
        <v>0</v>
      </c>
    </row>
    <row r="543" spans="2:27" hidden="1" outlineLevel="2" x14ac:dyDescent="0.35">
      <c r="B543" s="53" t="str">
        <f t="shared" si="65"/>
        <v>Tax Depreciation (TD)</v>
      </c>
      <c r="C543" s="31">
        <f t="shared" si="62"/>
        <v>86</v>
      </c>
      <c r="D543" s="51" t="s">
        <v>25</v>
      </c>
      <c r="E543" s="31"/>
      <c r="F543" s="31"/>
      <c r="G543" s="31"/>
      <c r="H543" s="31"/>
      <c r="I543" s="31"/>
      <c r="J543" s="31"/>
      <c r="K543" s="31"/>
      <c r="L543" s="32">
        <v>0</v>
      </c>
      <c r="M543" s="32">
        <v>0</v>
      </c>
      <c r="N543" s="32">
        <v>0</v>
      </c>
      <c r="O543" s="32">
        <v>0</v>
      </c>
      <c r="P543" s="32">
        <v>0</v>
      </c>
      <c r="Q543" s="32">
        <v>0</v>
      </c>
      <c r="R543" s="32">
        <v>0</v>
      </c>
      <c r="S543" s="32">
        <v>0</v>
      </c>
      <c r="T543" s="32">
        <v>0</v>
      </c>
      <c r="U543" s="32">
        <v>0</v>
      </c>
      <c r="V543" s="32">
        <v>0</v>
      </c>
      <c r="W543" s="32">
        <v>0</v>
      </c>
      <c r="X543" s="32">
        <v>0</v>
      </c>
      <c r="Y543" s="32">
        <v>0</v>
      </c>
      <c r="Z543" s="32">
        <v>0</v>
      </c>
      <c r="AA543" s="32">
        <v>0</v>
      </c>
    </row>
    <row r="544" spans="2:27" hidden="1" outlineLevel="2" x14ac:dyDescent="0.35">
      <c r="B544" s="53" t="str">
        <f t="shared" si="66"/>
        <v>Value of commissioned assets (V)</v>
      </c>
      <c r="C544" s="31">
        <f t="shared" si="62"/>
        <v>86</v>
      </c>
      <c r="D544" s="51" t="s">
        <v>25</v>
      </c>
      <c r="E544" s="31"/>
      <c r="F544" s="31"/>
      <c r="G544" s="31"/>
      <c r="H544" s="31"/>
      <c r="I544" s="31"/>
      <c r="J544" s="31"/>
      <c r="K544" s="31"/>
      <c r="L544" s="32">
        <v>0</v>
      </c>
      <c r="M544" s="32">
        <v>0</v>
      </c>
      <c r="N544" s="32">
        <v>0</v>
      </c>
      <c r="O544" s="32">
        <v>0</v>
      </c>
      <c r="P544" s="32">
        <v>0</v>
      </c>
      <c r="Q544" s="32">
        <v>0</v>
      </c>
      <c r="R544" s="32">
        <v>0</v>
      </c>
      <c r="S544" s="32">
        <v>0</v>
      </c>
      <c r="T544" s="32">
        <v>0</v>
      </c>
      <c r="U544" s="32">
        <v>0</v>
      </c>
      <c r="V544" s="32">
        <v>0</v>
      </c>
      <c r="W544" s="32">
        <v>0</v>
      </c>
      <c r="X544" s="32">
        <v>0</v>
      </c>
      <c r="Y544" s="32">
        <v>0</v>
      </c>
      <c r="Z544" s="32">
        <v>0</v>
      </c>
      <c r="AA544" s="32">
        <v>0</v>
      </c>
    </row>
    <row r="545" spans="2:27" hidden="1" outlineLevel="2" x14ac:dyDescent="0.35">
      <c r="B545" s="53" t="str">
        <f t="shared" si="67"/>
        <v>Transmission alternatives costs and MCP opex (TA + MCP)</v>
      </c>
      <c r="C545" s="31">
        <f t="shared" si="62"/>
        <v>86</v>
      </c>
      <c r="D545" s="51" t="s">
        <v>25</v>
      </c>
      <c r="E545" s="31"/>
      <c r="F545" s="31"/>
      <c r="G545" s="31"/>
      <c r="H545" s="31"/>
      <c r="I545" s="31"/>
      <c r="J545" s="31"/>
      <c r="K545" s="31"/>
      <c r="L545" s="32">
        <v>0</v>
      </c>
      <c r="M545" s="32">
        <v>0</v>
      </c>
      <c r="N545" s="32">
        <v>0</v>
      </c>
      <c r="O545" s="32">
        <v>0</v>
      </c>
      <c r="P545" s="32">
        <v>0</v>
      </c>
      <c r="Q545" s="32">
        <v>0</v>
      </c>
      <c r="R545" s="32">
        <v>0</v>
      </c>
      <c r="S545" s="32">
        <v>0</v>
      </c>
      <c r="T545" s="32">
        <v>0</v>
      </c>
      <c r="U545" s="32">
        <v>0</v>
      </c>
      <c r="V545" s="32">
        <v>0</v>
      </c>
      <c r="W545" s="32">
        <v>0</v>
      </c>
      <c r="X545" s="32">
        <v>0</v>
      </c>
      <c r="Y545" s="32">
        <v>0</v>
      </c>
      <c r="Z545" s="32">
        <v>0</v>
      </c>
      <c r="AA545" s="32">
        <v>0</v>
      </c>
    </row>
    <row r="546" spans="2:27" hidden="1" outlineLevel="2" x14ac:dyDescent="0.35">
      <c r="B546" s="53" t="str">
        <f t="shared" si="68"/>
        <v>HVDC insurance and reserves costs (HVDC)</v>
      </c>
      <c r="C546" s="31">
        <f t="shared" si="62"/>
        <v>86</v>
      </c>
      <c r="D546" s="51" t="s">
        <v>25</v>
      </c>
      <c r="E546" s="31"/>
      <c r="F546" s="31"/>
      <c r="G546" s="31"/>
      <c r="H546" s="31"/>
      <c r="I546" s="31"/>
      <c r="J546" s="31"/>
      <c r="K546" s="31"/>
      <c r="L546" s="32">
        <v>0</v>
      </c>
      <c r="M546" s="32">
        <v>0</v>
      </c>
      <c r="N546" s="32">
        <v>0</v>
      </c>
      <c r="O546" s="32">
        <v>0</v>
      </c>
      <c r="P546" s="32">
        <v>0</v>
      </c>
      <c r="Q546" s="32">
        <v>0</v>
      </c>
      <c r="R546" s="32">
        <v>0</v>
      </c>
      <c r="S546" s="32">
        <v>0</v>
      </c>
      <c r="T546" s="32">
        <v>0</v>
      </c>
      <c r="U546" s="32">
        <v>0</v>
      </c>
      <c r="V546" s="32">
        <v>0</v>
      </c>
      <c r="W546" s="32">
        <v>0</v>
      </c>
      <c r="X546" s="32">
        <v>0</v>
      </c>
      <c r="Y546" s="32">
        <v>0</v>
      </c>
      <c r="Z546" s="32">
        <v>0</v>
      </c>
      <c r="AA546" s="32">
        <v>0</v>
      </c>
    </row>
    <row r="547" spans="2:27" hidden="1" outlineLevel="2" x14ac:dyDescent="0.35">
      <c r="B547" s="52" t="str">
        <f t="shared" si="63"/>
        <v>Opening RAB value (V)</v>
      </c>
      <c r="C547" s="29">
        <f t="shared" si="62"/>
        <v>87</v>
      </c>
      <c r="D547" s="50" t="s">
        <v>25</v>
      </c>
      <c r="E547" s="29"/>
      <c r="F547" s="29"/>
      <c r="G547" s="29"/>
      <c r="H547" s="29"/>
      <c r="I547" s="29"/>
      <c r="J547" s="29"/>
      <c r="K547" s="29"/>
      <c r="L547" s="30">
        <v>0</v>
      </c>
      <c r="M547" s="30">
        <v>0</v>
      </c>
      <c r="N547" s="30">
        <v>0</v>
      </c>
      <c r="O547" s="30">
        <v>0</v>
      </c>
      <c r="P547" s="30">
        <v>0</v>
      </c>
      <c r="Q547" s="30">
        <v>0</v>
      </c>
      <c r="R547" s="30">
        <v>0</v>
      </c>
      <c r="S547" s="30">
        <v>0</v>
      </c>
      <c r="T547" s="30">
        <v>0</v>
      </c>
      <c r="U547" s="30">
        <v>0</v>
      </c>
      <c r="V547" s="30">
        <v>0</v>
      </c>
      <c r="W547" s="30">
        <v>0</v>
      </c>
      <c r="X547" s="30">
        <v>0</v>
      </c>
      <c r="Y547" s="30">
        <v>0</v>
      </c>
      <c r="Z547" s="30">
        <v>0</v>
      </c>
      <c r="AA547" s="30">
        <v>0</v>
      </c>
    </row>
    <row r="548" spans="2:27" hidden="1" outlineLevel="2" x14ac:dyDescent="0.35">
      <c r="B548" s="52" t="str">
        <f t="shared" si="64"/>
        <v>Accounting Depreciation (Da)</v>
      </c>
      <c r="C548" s="29">
        <f t="shared" si="62"/>
        <v>87</v>
      </c>
      <c r="D548" s="50" t="s">
        <v>25</v>
      </c>
      <c r="E548" s="29"/>
      <c r="F548" s="29"/>
      <c r="G548" s="29"/>
      <c r="H548" s="29"/>
      <c r="I548" s="29"/>
      <c r="J548" s="29"/>
      <c r="K548" s="29"/>
      <c r="L548" s="30">
        <v>0</v>
      </c>
      <c r="M548" s="30">
        <v>0</v>
      </c>
      <c r="N548" s="30">
        <v>0</v>
      </c>
      <c r="O548" s="30">
        <v>0</v>
      </c>
      <c r="P548" s="30">
        <v>0</v>
      </c>
      <c r="Q548" s="30">
        <v>0</v>
      </c>
      <c r="R548" s="30">
        <v>0</v>
      </c>
      <c r="S548" s="30">
        <v>0</v>
      </c>
      <c r="T548" s="30">
        <v>0</v>
      </c>
      <c r="U548" s="30">
        <v>0</v>
      </c>
      <c r="V548" s="30">
        <v>0</v>
      </c>
      <c r="W548" s="30">
        <v>0</v>
      </c>
      <c r="X548" s="30">
        <v>0</v>
      </c>
      <c r="Y548" s="30">
        <v>0</v>
      </c>
      <c r="Z548" s="30">
        <v>0</v>
      </c>
      <c r="AA548" s="30">
        <v>0</v>
      </c>
    </row>
    <row r="549" spans="2:27" hidden="1" outlineLevel="2" x14ac:dyDescent="0.35">
      <c r="B549" s="52" t="str">
        <f t="shared" si="65"/>
        <v>Tax Depreciation (TD)</v>
      </c>
      <c r="C549" s="29">
        <f t="shared" si="62"/>
        <v>87</v>
      </c>
      <c r="D549" s="50" t="s">
        <v>25</v>
      </c>
      <c r="E549" s="29"/>
      <c r="F549" s="29"/>
      <c r="G549" s="29"/>
      <c r="H549" s="29"/>
      <c r="I549" s="29"/>
      <c r="J549" s="29"/>
      <c r="K549" s="29"/>
      <c r="L549" s="30">
        <v>0</v>
      </c>
      <c r="M549" s="30">
        <v>0</v>
      </c>
      <c r="N549" s="30">
        <v>0</v>
      </c>
      <c r="O549" s="30">
        <v>0</v>
      </c>
      <c r="P549" s="30">
        <v>0</v>
      </c>
      <c r="Q549" s="30">
        <v>0</v>
      </c>
      <c r="R549" s="30">
        <v>0</v>
      </c>
      <c r="S549" s="30">
        <v>0</v>
      </c>
      <c r="T549" s="30">
        <v>0</v>
      </c>
      <c r="U549" s="30">
        <v>0</v>
      </c>
      <c r="V549" s="30">
        <v>0</v>
      </c>
      <c r="W549" s="30">
        <v>0</v>
      </c>
      <c r="X549" s="30">
        <v>0</v>
      </c>
      <c r="Y549" s="30">
        <v>0</v>
      </c>
      <c r="Z549" s="30">
        <v>0</v>
      </c>
      <c r="AA549" s="30">
        <v>0</v>
      </c>
    </row>
    <row r="550" spans="2:27" hidden="1" outlineLevel="2" x14ac:dyDescent="0.35">
      <c r="B550" s="52" t="str">
        <f t="shared" si="66"/>
        <v>Value of commissioned assets (V)</v>
      </c>
      <c r="C550" s="29">
        <f t="shared" ref="C550:C613" si="69">+C544+1</f>
        <v>87</v>
      </c>
      <c r="D550" s="50" t="s">
        <v>25</v>
      </c>
      <c r="E550" s="29"/>
      <c r="F550" s="29"/>
      <c r="G550" s="29"/>
      <c r="H550" s="29"/>
      <c r="I550" s="29"/>
      <c r="J550" s="29"/>
      <c r="K550" s="29"/>
      <c r="L550" s="30">
        <v>0</v>
      </c>
      <c r="M550" s="30">
        <v>0</v>
      </c>
      <c r="N550" s="30">
        <v>0</v>
      </c>
      <c r="O550" s="30">
        <v>0</v>
      </c>
      <c r="P550" s="30">
        <v>0</v>
      </c>
      <c r="Q550" s="30">
        <v>0</v>
      </c>
      <c r="R550" s="30">
        <v>0</v>
      </c>
      <c r="S550" s="30">
        <v>0</v>
      </c>
      <c r="T550" s="30">
        <v>0</v>
      </c>
      <c r="U550" s="30">
        <v>0</v>
      </c>
      <c r="V550" s="30">
        <v>0</v>
      </c>
      <c r="W550" s="30">
        <v>0</v>
      </c>
      <c r="X550" s="30">
        <v>0</v>
      </c>
      <c r="Y550" s="30">
        <v>0</v>
      </c>
      <c r="Z550" s="30">
        <v>0</v>
      </c>
      <c r="AA550" s="30">
        <v>0</v>
      </c>
    </row>
    <row r="551" spans="2:27" hidden="1" outlineLevel="2" x14ac:dyDescent="0.35">
      <c r="B551" s="52" t="str">
        <f t="shared" si="67"/>
        <v>Transmission alternatives costs and MCP opex (TA + MCP)</v>
      </c>
      <c r="C551" s="29">
        <f t="shared" si="69"/>
        <v>87</v>
      </c>
      <c r="D551" s="50" t="s">
        <v>25</v>
      </c>
      <c r="E551" s="29"/>
      <c r="F551" s="29"/>
      <c r="G551" s="29"/>
      <c r="H551" s="29"/>
      <c r="I551" s="29"/>
      <c r="J551" s="29"/>
      <c r="K551" s="29"/>
      <c r="L551" s="30">
        <v>0</v>
      </c>
      <c r="M551" s="30">
        <v>0</v>
      </c>
      <c r="N551" s="30">
        <v>0</v>
      </c>
      <c r="O551" s="30">
        <v>0</v>
      </c>
      <c r="P551" s="30">
        <v>0</v>
      </c>
      <c r="Q551" s="30">
        <v>0</v>
      </c>
      <c r="R551" s="30">
        <v>0</v>
      </c>
      <c r="S551" s="30">
        <v>0</v>
      </c>
      <c r="T551" s="30">
        <v>0</v>
      </c>
      <c r="U551" s="30">
        <v>0</v>
      </c>
      <c r="V551" s="30">
        <v>0</v>
      </c>
      <c r="W551" s="30">
        <v>0</v>
      </c>
      <c r="X551" s="30">
        <v>0</v>
      </c>
      <c r="Y551" s="30">
        <v>0</v>
      </c>
      <c r="Z551" s="30">
        <v>0</v>
      </c>
      <c r="AA551" s="30">
        <v>0</v>
      </c>
    </row>
    <row r="552" spans="2:27" hidden="1" outlineLevel="2" x14ac:dyDescent="0.35">
      <c r="B552" s="52" t="str">
        <f t="shared" si="68"/>
        <v>HVDC insurance and reserves costs (HVDC)</v>
      </c>
      <c r="C552" s="29">
        <f t="shared" si="69"/>
        <v>87</v>
      </c>
      <c r="D552" s="50" t="s">
        <v>25</v>
      </c>
      <c r="E552" s="29"/>
      <c r="F552" s="29"/>
      <c r="G552" s="29"/>
      <c r="H552" s="29"/>
      <c r="I552" s="29"/>
      <c r="J552" s="29"/>
      <c r="K552" s="29"/>
      <c r="L552" s="30">
        <v>0</v>
      </c>
      <c r="M552" s="30">
        <v>0</v>
      </c>
      <c r="N552" s="30">
        <v>0</v>
      </c>
      <c r="O552" s="30">
        <v>0</v>
      </c>
      <c r="P552" s="30">
        <v>0</v>
      </c>
      <c r="Q552" s="30">
        <v>0</v>
      </c>
      <c r="R552" s="30">
        <v>0</v>
      </c>
      <c r="S552" s="30">
        <v>0</v>
      </c>
      <c r="T552" s="30">
        <v>0</v>
      </c>
      <c r="U552" s="30">
        <v>0</v>
      </c>
      <c r="V552" s="30">
        <v>0</v>
      </c>
      <c r="W552" s="30">
        <v>0</v>
      </c>
      <c r="X552" s="30">
        <v>0</v>
      </c>
      <c r="Y552" s="30">
        <v>0</v>
      </c>
      <c r="Z552" s="30">
        <v>0</v>
      </c>
      <c r="AA552" s="30">
        <v>0</v>
      </c>
    </row>
    <row r="553" spans="2:27" hidden="1" outlineLevel="2" x14ac:dyDescent="0.35">
      <c r="B553" s="53" t="str">
        <f t="shared" si="63"/>
        <v>Opening RAB value (V)</v>
      </c>
      <c r="C553" s="31">
        <f t="shared" si="69"/>
        <v>88</v>
      </c>
      <c r="D553" s="51" t="s">
        <v>25</v>
      </c>
      <c r="E553" s="31"/>
      <c r="F553" s="31"/>
      <c r="G553" s="31"/>
      <c r="H553" s="31"/>
      <c r="I553" s="31"/>
      <c r="J553" s="31"/>
      <c r="K553" s="31"/>
      <c r="L553" s="32">
        <v>0</v>
      </c>
      <c r="M553" s="32">
        <v>0</v>
      </c>
      <c r="N553" s="32">
        <v>0</v>
      </c>
      <c r="O553" s="32">
        <v>0</v>
      </c>
      <c r="P553" s="32">
        <v>0</v>
      </c>
      <c r="Q553" s="32">
        <v>0</v>
      </c>
      <c r="R553" s="32">
        <v>0</v>
      </c>
      <c r="S553" s="32">
        <v>0</v>
      </c>
      <c r="T553" s="32">
        <v>0</v>
      </c>
      <c r="U553" s="32">
        <v>0</v>
      </c>
      <c r="V553" s="32">
        <v>0</v>
      </c>
      <c r="W553" s="32">
        <v>0</v>
      </c>
      <c r="X553" s="32">
        <v>0</v>
      </c>
      <c r="Y553" s="32">
        <v>0</v>
      </c>
      <c r="Z553" s="32">
        <v>0</v>
      </c>
      <c r="AA553" s="32">
        <v>0</v>
      </c>
    </row>
    <row r="554" spans="2:27" hidden="1" outlineLevel="2" x14ac:dyDescent="0.35">
      <c r="B554" s="53" t="str">
        <f t="shared" si="64"/>
        <v>Accounting Depreciation (Da)</v>
      </c>
      <c r="C554" s="31">
        <f t="shared" si="69"/>
        <v>88</v>
      </c>
      <c r="D554" s="51" t="s">
        <v>25</v>
      </c>
      <c r="E554" s="31"/>
      <c r="F554" s="31"/>
      <c r="G554" s="31"/>
      <c r="H554" s="31"/>
      <c r="I554" s="31"/>
      <c r="J554" s="31"/>
      <c r="K554" s="31"/>
      <c r="L554" s="32">
        <v>0</v>
      </c>
      <c r="M554" s="32">
        <v>0</v>
      </c>
      <c r="N554" s="32">
        <v>0</v>
      </c>
      <c r="O554" s="32">
        <v>0</v>
      </c>
      <c r="P554" s="32">
        <v>0</v>
      </c>
      <c r="Q554" s="32">
        <v>0</v>
      </c>
      <c r="R554" s="32">
        <v>0</v>
      </c>
      <c r="S554" s="32">
        <v>0</v>
      </c>
      <c r="T554" s="32">
        <v>0</v>
      </c>
      <c r="U554" s="32">
        <v>0</v>
      </c>
      <c r="V554" s="32">
        <v>0</v>
      </c>
      <c r="W554" s="32">
        <v>0</v>
      </c>
      <c r="X554" s="32">
        <v>0</v>
      </c>
      <c r="Y554" s="32">
        <v>0</v>
      </c>
      <c r="Z554" s="32">
        <v>0</v>
      </c>
      <c r="AA554" s="32">
        <v>0</v>
      </c>
    </row>
    <row r="555" spans="2:27" hidden="1" outlineLevel="2" x14ac:dyDescent="0.35">
      <c r="B555" s="53" t="str">
        <f t="shared" si="65"/>
        <v>Tax Depreciation (TD)</v>
      </c>
      <c r="C555" s="31">
        <f t="shared" si="69"/>
        <v>88</v>
      </c>
      <c r="D555" s="51" t="s">
        <v>25</v>
      </c>
      <c r="E555" s="31"/>
      <c r="F555" s="31"/>
      <c r="G555" s="31"/>
      <c r="H555" s="31"/>
      <c r="I555" s="31"/>
      <c r="J555" s="31"/>
      <c r="K555" s="31"/>
      <c r="L555" s="32">
        <v>0</v>
      </c>
      <c r="M555" s="32">
        <v>0</v>
      </c>
      <c r="N555" s="32">
        <v>0</v>
      </c>
      <c r="O555" s="32">
        <v>0</v>
      </c>
      <c r="P555" s="32">
        <v>0</v>
      </c>
      <c r="Q555" s="32">
        <v>0</v>
      </c>
      <c r="R555" s="32">
        <v>0</v>
      </c>
      <c r="S555" s="32">
        <v>0</v>
      </c>
      <c r="T555" s="32">
        <v>0</v>
      </c>
      <c r="U555" s="32">
        <v>0</v>
      </c>
      <c r="V555" s="32">
        <v>0</v>
      </c>
      <c r="W555" s="32">
        <v>0</v>
      </c>
      <c r="X555" s="32">
        <v>0</v>
      </c>
      <c r="Y555" s="32">
        <v>0</v>
      </c>
      <c r="Z555" s="32">
        <v>0</v>
      </c>
      <c r="AA555" s="32">
        <v>0</v>
      </c>
    </row>
    <row r="556" spans="2:27" hidden="1" outlineLevel="2" x14ac:dyDescent="0.35">
      <c r="B556" s="53" t="str">
        <f t="shared" si="66"/>
        <v>Value of commissioned assets (V)</v>
      </c>
      <c r="C556" s="31">
        <f t="shared" si="69"/>
        <v>88</v>
      </c>
      <c r="D556" s="51" t="s">
        <v>25</v>
      </c>
      <c r="E556" s="31"/>
      <c r="F556" s="31"/>
      <c r="G556" s="31"/>
      <c r="H556" s="31"/>
      <c r="I556" s="31"/>
      <c r="J556" s="31"/>
      <c r="K556" s="31"/>
      <c r="L556" s="32">
        <v>0</v>
      </c>
      <c r="M556" s="32">
        <v>0</v>
      </c>
      <c r="N556" s="32">
        <v>0</v>
      </c>
      <c r="O556" s="32">
        <v>0</v>
      </c>
      <c r="P556" s="32">
        <v>0</v>
      </c>
      <c r="Q556" s="32">
        <v>0</v>
      </c>
      <c r="R556" s="32">
        <v>0</v>
      </c>
      <c r="S556" s="32">
        <v>0</v>
      </c>
      <c r="T556" s="32">
        <v>0</v>
      </c>
      <c r="U556" s="32">
        <v>0</v>
      </c>
      <c r="V556" s="32">
        <v>0</v>
      </c>
      <c r="W556" s="32">
        <v>0</v>
      </c>
      <c r="X556" s="32">
        <v>0</v>
      </c>
      <c r="Y556" s="32">
        <v>0</v>
      </c>
      <c r="Z556" s="32">
        <v>0</v>
      </c>
      <c r="AA556" s="32">
        <v>0</v>
      </c>
    </row>
    <row r="557" spans="2:27" hidden="1" outlineLevel="2" x14ac:dyDescent="0.35">
      <c r="B557" s="53" t="str">
        <f t="shared" si="67"/>
        <v>Transmission alternatives costs and MCP opex (TA + MCP)</v>
      </c>
      <c r="C557" s="31">
        <f t="shared" si="69"/>
        <v>88</v>
      </c>
      <c r="D557" s="51" t="s">
        <v>25</v>
      </c>
      <c r="E557" s="31"/>
      <c r="F557" s="31"/>
      <c r="G557" s="31"/>
      <c r="H557" s="31"/>
      <c r="I557" s="31"/>
      <c r="J557" s="31"/>
      <c r="K557" s="31"/>
      <c r="L557" s="32">
        <v>0</v>
      </c>
      <c r="M557" s="32">
        <v>0</v>
      </c>
      <c r="N557" s="32">
        <v>0</v>
      </c>
      <c r="O557" s="32">
        <v>0</v>
      </c>
      <c r="P557" s="32">
        <v>0</v>
      </c>
      <c r="Q557" s="32">
        <v>0</v>
      </c>
      <c r="R557" s="32">
        <v>0</v>
      </c>
      <c r="S557" s="32">
        <v>0</v>
      </c>
      <c r="T557" s="32">
        <v>0</v>
      </c>
      <c r="U557" s="32">
        <v>0</v>
      </c>
      <c r="V557" s="32">
        <v>0</v>
      </c>
      <c r="W557" s="32">
        <v>0</v>
      </c>
      <c r="X557" s="32">
        <v>0</v>
      </c>
      <c r="Y557" s="32">
        <v>0</v>
      </c>
      <c r="Z557" s="32">
        <v>0</v>
      </c>
      <c r="AA557" s="32">
        <v>0</v>
      </c>
    </row>
    <row r="558" spans="2:27" hidden="1" outlineLevel="2" x14ac:dyDescent="0.35">
      <c r="B558" s="53" t="str">
        <f t="shared" si="68"/>
        <v>HVDC insurance and reserves costs (HVDC)</v>
      </c>
      <c r="C558" s="31">
        <f t="shared" si="69"/>
        <v>88</v>
      </c>
      <c r="D558" s="51" t="s">
        <v>25</v>
      </c>
      <c r="E558" s="31"/>
      <c r="F558" s="31"/>
      <c r="G558" s="31"/>
      <c r="H558" s="31"/>
      <c r="I558" s="31"/>
      <c r="J558" s="31"/>
      <c r="K558" s="31"/>
      <c r="L558" s="32">
        <v>0</v>
      </c>
      <c r="M558" s="32">
        <v>0</v>
      </c>
      <c r="N558" s="32">
        <v>0</v>
      </c>
      <c r="O558" s="32">
        <v>0</v>
      </c>
      <c r="P558" s="32">
        <v>0</v>
      </c>
      <c r="Q558" s="32">
        <v>0</v>
      </c>
      <c r="R558" s="32">
        <v>0</v>
      </c>
      <c r="S558" s="32">
        <v>0</v>
      </c>
      <c r="T558" s="32">
        <v>0</v>
      </c>
      <c r="U558" s="32">
        <v>0</v>
      </c>
      <c r="V558" s="32">
        <v>0</v>
      </c>
      <c r="W558" s="32">
        <v>0</v>
      </c>
      <c r="X558" s="32">
        <v>0</v>
      </c>
      <c r="Y558" s="32">
        <v>0</v>
      </c>
      <c r="Z558" s="32">
        <v>0</v>
      </c>
      <c r="AA558" s="32">
        <v>0</v>
      </c>
    </row>
    <row r="559" spans="2:27" hidden="1" outlineLevel="2" x14ac:dyDescent="0.35">
      <c r="B559" s="52" t="str">
        <f t="shared" si="63"/>
        <v>Opening RAB value (V)</v>
      </c>
      <c r="C559" s="29">
        <f t="shared" si="69"/>
        <v>89</v>
      </c>
      <c r="D559" s="50" t="s">
        <v>25</v>
      </c>
      <c r="E559" s="29"/>
      <c r="F559" s="29"/>
      <c r="G559" s="29"/>
      <c r="H559" s="29"/>
      <c r="I559" s="29"/>
      <c r="J559" s="29"/>
      <c r="K559" s="29"/>
      <c r="L559" s="30">
        <v>0</v>
      </c>
      <c r="M559" s="30">
        <v>0</v>
      </c>
      <c r="N559" s="30">
        <v>0</v>
      </c>
      <c r="O559" s="30">
        <v>0</v>
      </c>
      <c r="P559" s="30">
        <v>0</v>
      </c>
      <c r="Q559" s="30">
        <v>0</v>
      </c>
      <c r="R559" s="30">
        <v>0</v>
      </c>
      <c r="S559" s="30">
        <v>0</v>
      </c>
      <c r="T559" s="30">
        <v>0</v>
      </c>
      <c r="U559" s="30">
        <v>0</v>
      </c>
      <c r="V559" s="30">
        <v>0</v>
      </c>
      <c r="W559" s="30">
        <v>0</v>
      </c>
      <c r="X559" s="30">
        <v>0</v>
      </c>
      <c r="Y559" s="30">
        <v>0</v>
      </c>
      <c r="Z559" s="30">
        <v>0</v>
      </c>
      <c r="AA559" s="30">
        <v>0</v>
      </c>
    </row>
    <row r="560" spans="2:27" hidden="1" outlineLevel="2" x14ac:dyDescent="0.35">
      <c r="B560" s="52" t="str">
        <f t="shared" si="64"/>
        <v>Accounting Depreciation (Da)</v>
      </c>
      <c r="C560" s="29">
        <f t="shared" si="69"/>
        <v>89</v>
      </c>
      <c r="D560" s="50" t="s">
        <v>25</v>
      </c>
      <c r="E560" s="29"/>
      <c r="F560" s="29"/>
      <c r="G560" s="29"/>
      <c r="H560" s="29"/>
      <c r="I560" s="29"/>
      <c r="J560" s="29"/>
      <c r="K560" s="29"/>
      <c r="L560" s="30">
        <v>0</v>
      </c>
      <c r="M560" s="30">
        <v>0</v>
      </c>
      <c r="N560" s="30">
        <v>0</v>
      </c>
      <c r="O560" s="30">
        <v>0</v>
      </c>
      <c r="P560" s="30">
        <v>0</v>
      </c>
      <c r="Q560" s="30">
        <v>0</v>
      </c>
      <c r="R560" s="30">
        <v>0</v>
      </c>
      <c r="S560" s="30">
        <v>0</v>
      </c>
      <c r="T560" s="30">
        <v>0</v>
      </c>
      <c r="U560" s="30">
        <v>0</v>
      </c>
      <c r="V560" s="30">
        <v>0</v>
      </c>
      <c r="W560" s="30">
        <v>0</v>
      </c>
      <c r="X560" s="30">
        <v>0</v>
      </c>
      <c r="Y560" s="30">
        <v>0</v>
      </c>
      <c r="Z560" s="30">
        <v>0</v>
      </c>
      <c r="AA560" s="30">
        <v>0</v>
      </c>
    </row>
    <row r="561" spans="2:27" hidden="1" outlineLevel="2" x14ac:dyDescent="0.35">
      <c r="B561" s="52" t="str">
        <f t="shared" si="65"/>
        <v>Tax Depreciation (TD)</v>
      </c>
      <c r="C561" s="29">
        <f t="shared" si="69"/>
        <v>89</v>
      </c>
      <c r="D561" s="50" t="s">
        <v>25</v>
      </c>
      <c r="E561" s="29"/>
      <c r="F561" s="29"/>
      <c r="G561" s="29"/>
      <c r="H561" s="29"/>
      <c r="I561" s="29"/>
      <c r="J561" s="29"/>
      <c r="K561" s="29"/>
      <c r="L561" s="30">
        <v>0</v>
      </c>
      <c r="M561" s="30">
        <v>0</v>
      </c>
      <c r="N561" s="30">
        <v>0</v>
      </c>
      <c r="O561" s="30">
        <v>0</v>
      </c>
      <c r="P561" s="30">
        <v>0</v>
      </c>
      <c r="Q561" s="30">
        <v>0</v>
      </c>
      <c r="R561" s="30">
        <v>0</v>
      </c>
      <c r="S561" s="30">
        <v>0</v>
      </c>
      <c r="T561" s="30">
        <v>0</v>
      </c>
      <c r="U561" s="30">
        <v>0</v>
      </c>
      <c r="V561" s="30">
        <v>0</v>
      </c>
      <c r="W561" s="30">
        <v>0</v>
      </c>
      <c r="X561" s="30">
        <v>0</v>
      </c>
      <c r="Y561" s="30">
        <v>0</v>
      </c>
      <c r="Z561" s="30">
        <v>0</v>
      </c>
      <c r="AA561" s="30">
        <v>0</v>
      </c>
    </row>
    <row r="562" spans="2:27" hidden="1" outlineLevel="2" x14ac:dyDescent="0.35">
      <c r="B562" s="52" t="str">
        <f t="shared" si="66"/>
        <v>Value of commissioned assets (V)</v>
      </c>
      <c r="C562" s="29">
        <f t="shared" si="69"/>
        <v>89</v>
      </c>
      <c r="D562" s="50" t="s">
        <v>25</v>
      </c>
      <c r="E562" s="29"/>
      <c r="F562" s="29"/>
      <c r="G562" s="29"/>
      <c r="H562" s="29"/>
      <c r="I562" s="29"/>
      <c r="J562" s="29"/>
      <c r="K562" s="29"/>
      <c r="L562" s="30">
        <v>0</v>
      </c>
      <c r="M562" s="30">
        <v>0</v>
      </c>
      <c r="N562" s="30">
        <v>0</v>
      </c>
      <c r="O562" s="30">
        <v>0</v>
      </c>
      <c r="P562" s="30">
        <v>0</v>
      </c>
      <c r="Q562" s="30">
        <v>0</v>
      </c>
      <c r="R562" s="30">
        <v>0</v>
      </c>
      <c r="S562" s="30">
        <v>0</v>
      </c>
      <c r="T562" s="30">
        <v>0</v>
      </c>
      <c r="U562" s="30">
        <v>0</v>
      </c>
      <c r="V562" s="30">
        <v>0</v>
      </c>
      <c r="W562" s="30">
        <v>0</v>
      </c>
      <c r="X562" s="30">
        <v>0</v>
      </c>
      <c r="Y562" s="30">
        <v>0</v>
      </c>
      <c r="Z562" s="30">
        <v>0</v>
      </c>
      <c r="AA562" s="30">
        <v>0</v>
      </c>
    </row>
    <row r="563" spans="2:27" hidden="1" outlineLevel="2" x14ac:dyDescent="0.35">
      <c r="B563" s="52" t="str">
        <f t="shared" si="67"/>
        <v>Transmission alternatives costs and MCP opex (TA + MCP)</v>
      </c>
      <c r="C563" s="29">
        <f t="shared" si="69"/>
        <v>89</v>
      </c>
      <c r="D563" s="50" t="s">
        <v>25</v>
      </c>
      <c r="E563" s="29"/>
      <c r="F563" s="29"/>
      <c r="G563" s="29"/>
      <c r="H563" s="29"/>
      <c r="I563" s="29"/>
      <c r="J563" s="29"/>
      <c r="K563" s="29"/>
      <c r="L563" s="30">
        <v>0</v>
      </c>
      <c r="M563" s="30">
        <v>0</v>
      </c>
      <c r="N563" s="30">
        <v>0</v>
      </c>
      <c r="O563" s="30">
        <v>0</v>
      </c>
      <c r="P563" s="30">
        <v>0</v>
      </c>
      <c r="Q563" s="30">
        <v>0</v>
      </c>
      <c r="R563" s="30">
        <v>0</v>
      </c>
      <c r="S563" s="30">
        <v>0</v>
      </c>
      <c r="T563" s="30">
        <v>0</v>
      </c>
      <c r="U563" s="30">
        <v>0</v>
      </c>
      <c r="V563" s="30">
        <v>0</v>
      </c>
      <c r="W563" s="30">
        <v>0</v>
      </c>
      <c r="X563" s="30">
        <v>0</v>
      </c>
      <c r="Y563" s="30">
        <v>0</v>
      </c>
      <c r="Z563" s="30">
        <v>0</v>
      </c>
      <c r="AA563" s="30">
        <v>0</v>
      </c>
    </row>
    <row r="564" spans="2:27" hidden="1" outlineLevel="2" x14ac:dyDescent="0.35">
      <c r="B564" s="52" t="str">
        <f t="shared" si="68"/>
        <v>HVDC insurance and reserves costs (HVDC)</v>
      </c>
      <c r="C564" s="29">
        <f t="shared" si="69"/>
        <v>89</v>
      </c>
      <c r="D564" s="50" t="s">
        <v>25</v>
      </c>
      <c r="E564" s="29"/>
      <c r="F564" s="29"/>
      <c r="G564" s="29"/>
      <c r="H564" s="29"/>
      <c r="I564" s="29"/>
      <c r="J564" s="29"/>
      <c r="K564" s="29"/>
      <c r="L564" s="30">
        <v>0</v>
      </c>
      <c r="M564" s="30">
        <v>0</v>
      </c>
      <c r="N564" s="30">
        <v>0</v>
      </c>
      <c r="O564" s="30">
        <v>0</v>
      </c>
      <c r="P564" s="30">
        <v>0</v>
      </c>
      <c r="Q564" s="30">
        <v>0</v>
      </c>
      <c r="R564" s="30">
        <v>0</v>
      </c>
      <c r="S564" s="30">
        <v>0</v>
      </c>
      <c r="T564" s="30">
        <v>0</v>
      </c>
      <c r="U564" s="30">
        <v>0</v>
      </c>
      <c r="V564" s="30">
        <v>0</v>
      </c>
      <c r="W564" s="30">
        <v>0</v>
      </c>
      <c r="X564" s="30">
        <v>0</v>
      </c>
      <c r="Y564" s="30">
        <v>0</v>
      </c>
      <c r="Z564" s="30">
        <v>0</v>
      </c>
      <c r="AA564" s="30">
        <v>0</v>
      </c>
    </row>
    <row r="565" spans="2:27" hidden="1" outlineLevel="2" x14ac:dyDescent="0.35">
      <c r="B565" s="53" t="str">
        <f t="shared" si="63"/>
        <v>Opening RAB value (V)</v>
      </c>
      <c r="C565" s="31">
        <f t="shared" si="69"/>
        <v>90</v>
      </c>
      <c r="D565" s="51" t="s">
        <v>25</v>
      </c>
      <c r="E565" s="31"/>
      <c r="F565" s="31"/>
      <c r="G565" s="31"/>
      <c r="H565" s="31"/>
      <c r="I565" s="31"/>
      <c r="J565" s="31"/>
      <c r="K565" s="31"/>
      <c r="L565" s="32">
        <v>0</v>
      </c>
      <c r="M565" s="32">
        <v>0</v>
      </c>
      <c r="N565" s="32">
        <v>0</v>
      </c>
      <c r="O565" s="32">
        <v>0</v>
      </c>
      <c r="P565" s="32">
        <v>0</v>
      </c>
      <c r="Q565" s="32">
        <v>0</v>
      </c>
      <c r="R565" s="32">
        <v>0</v>
      </c>
      <c r="S565" s="32">
        <v>0</v>
      </c>
      <c r="T565" s="32">
        <v>0</v>
      </c>
      <c r="U565" s="32">
        <v>0</v>
      </c>
      <c r="V565" s="32">
        <v>0</v>
      </c>
      <c r="W565" s="32">
        <v>0</v>
      </c>
      <c r="X565" s="32">
        <v>0</v>
      </c>
      <c r="Y565" s="32">
        <v>0</v>
      </c>
      <c r="Z565" s="32">
        <v>0</v>
      </c>
      <c r="AA565" s="32">
        <v>0</v>
      </c>
    </row>
    <row r="566" spans="2:27" hidden="1" outlineLevel="2" x14ac:dyDescent="0.35">
      <c r="B566" s="53" t="str">
        <f t="shared" si="64"/>
        <v>Accounting Depreciation (Da)</v>
      </c>
      <c r="C566" s="31">
        <f t="shared" si="69"/>
        <v>90</v>
      </c>
      <c r="D566" s="51" t="s">
        <v>25</v>
      </c>
      <c r="E566" s="31"/>
      <c r="F566" s="31"/>
      <c r="G566" s="31"/>
      <c r="H566" s="31"/>
      <c r="I566" s="31"/>
      <c r="J566" s="31"/>
      <c r="K566" s="31"/>
      <c r="L566" s="32">
        <v>0</v>
      </c>
      <c r="M566" s="32">
        <v>0</v>
      </c>
      <c r="N566" s="32">
        <v>0</v>
      </c>
      <c r="O566" s="32">
        <v>0</v>
      </c>
      <c r="P566" s="32">
        <v>0</v>
      </c>
      <c r="Q566" s="32">
        <v>0</v>
      </c>
      <c r="R566" s="32">
        <v>0</v>
      </c>
      <c r="S566" s="32">
        <v>0</v>
      </c>
      <c r="T566" s="32">
        <v>0</v>
      </c>
      <c r="U566" s="32">
        <v>0</v>
      </c>
      <c r="V566" s="32">
        <v>0</v>
      </c>
      <c r="W566" s="32">
        <v>0</v>
      </c>
      <c r="X566" s="32">
        <v>0</v>
      </c>
      <c r="Y566" s="32">
        <v>0</v>
      </c>
      <c r="Z566" s="32">
        <v>0</v>
      </c>
      <c r="AA566" s="32">
        <v>0</v>
      </c>
    </row>
    <row r="567" spans="2:27" hidden="1" outlineLevel="2" x14ac:dyDescent="0.35">
      <c r="B567" s="53" t="str">
        <f t="shared" si="65"/>
        <v>Tax Depreciation (TD)</v>
      </c>
      <c r="C567" s="31">
        <f t="shared" si="69"/>
        <v>90</v>
      </c>
      <c r="D567" s="51" t="s">
        <v>25</v>
      </c>
      <c r="E567" s="31"/>
      <c r="F567" s="31"/>
      <c r="G567" s="31"/>
      <c r="H567" s="31"/>
      <c r="I567" s="31"/>
      <c r="J567" s="31"/>
      <c r="K567" s="31"/>
      <c r="L567" s="32">
        <v>0</v>
      </c>
      <c r="M567" s="32">
        <v>0</v>
      </c>
      <c r="N567" s="32">
        <v>0</v>
      </c>
      <c r="O567" s="32">
        <v>0</v>
      </c>
      <c r="P567" s="32">
        <v>0</v>
      </c>
      <c r="Q567" s="32">
        <v>0</v>
      </c>
      <c r="R567" s="32">
        <v>0</v>
      </c>
      <c r="S567" s="32">
        <v>0</v>
      </c>
      <c r="T567" s="32">
        <v>0</v>
      </c>
      <c r="U567" s="32">
        <v>0</v>
      </c>
      <c r="V567" s="32">
        <v>0</v>
      </c>
      <c r="W567" s="32">
        <v>0</v>
      </c>
      <c r="X567" s="32">
        <v>0</v>
      </c>
      <c r="Y567" s="32">
        <v>0</v>
      </c>
      <c r="Z567" s="32">
        <v>0</v>
      </c>
      <c r="AA567" s="32">
        <v>0</v>
      </c>
    </row>
    <row r="568" spans="2:27" hidden="1" outlineLevel="2" x14ac:dyDescent="0.35">
      <c r="B568" s="53" t="str">
        <f t="shared" si="66"/>
        <v>Value of commissioned assets (V)</v>
      </c>
      <c r="C568" s="31">
        <f t="shared" si="69"/>
        <v>90</v>
      </c>
      <c r="D568" s="51" t="s">
        <v>25</v>
      </c>
      <c r="E568" s="31"/>
      <c r="F568" s="31"/>
      <c r="G568" s="31"/>
      <c r="H568" s="31"/>
      <c r="I568" s="31"/>
      <c r="J568" s="31"/>
      <c r="K568" s="31"/>
      <c r="L568" s="32">
        <v>0</v>
      </c>
      <c r="M568" s="32">
        <v>0</v>
      </c>
      <c r="N568" s="32">
        <v>0</v>
      </c>
      <c r="O568" s="32">
        <v>0</v>
      </c>
      <c r="P568" s="32">
        <v>0</v>
      </c>
      <c r="Q568" s="32">
        <v>0</v>
      </c>
      <c r="R568" s="32">
        <v>0</v>
      </c>
      <c r="S568" s="32">
        <v>0</v>
      </c>
      <c r="T568" s="32">
        <v>0</v>
      </c>
      <c r="U568" s="32">
        <v>0</v>
      </c>
      <c r="V568" s="32">
        <v>0</v>
      </c>
      <c r="W568" s="32">
        <v>0</v>
      </c>
      <c r="X568" s="32">
        <v>0</v>
      </c>
      <c r="Y568" s="32">
        <v>0</v>
      </c>
      <c r="Z568" s="32">
        <v>0</v>
      </c>
      <c r="AA568" s="32">
        <v>0</v>
      </c>
    </row>
    <row r="569" spans="2:27" hidden="1" outlineLevel="2" x14ac:dyDescent="0.35">
      <c r="B569" s="53" t="str">
        <f t="shared" si="67"/>
        <v>Transmission alternatives costs and MCP opex (TA + MCP)</v>
      </c>
      <c r="C569" s="31">
        <f t="shared" si="69"/>
        <v>90</v>
      </c>
      <c r="D569" s="51" t="s">
        <v>25</v>
      </c>
      <c r="E569" s="31"/>
      <c r="F569" s="31"/>
      <c r="G569" s="31"/>
      <c r="H569" s="31"/>
      <c r="I569" s="31"/>
      <c r="J569" s="31"/>
      <c r="K569" s="31"/>
      <c r="L569" s="32">
        <v>0</v>
      </c>
      <c r="M569" s="32">
        <v>0</v>
      </c>
      <c r="N569" s="32">
        <v>0</v>
      </c>
      <c r="O569" s="32">
        <v>0</v>
      </c>
      <c r="P569" s="32">
        <v>0</v>
      </c>
      <c r="Q569" s="32">
        <v>0</v>
      </c>
      <c r="R569" s="32">
        <v>0</v>
      </c>
      <c r="S569" s="32">
        <v>0</v>
      </c>
      <c r="T569" s="32">
        <v>0</v>
      </c>
      <c r="U569" s="32">
        <v>0</v>
      </c>
      <c r="V569" s="32">
        <v>0</v>
      </c>
      <c r="W569" s="32">
        <v>0</v>
      </c>
      <c r="X569" s="32">
        <v>0</v>
      </c>
      <c r="Y569" s="32">
        <v>0</v>
      </c>
      <c r="Z569" s="32">
        <v>0</v>
      </c>
      <c r="AA569" s="32">
        <v>0</v>
      </c>
    </row>
    <row r="570" spans="2:27" hidden="1" outlineLevel="2" x14ac:dyDescent="0.35">
      <c r="B570" s="53" t="str">
        <f t="shared" si="68"/>
        <v>HVDC insurance and reserves costs (HVDC)</v>
      </c>
      <c r="C570" s="31">
        <f t="shared" si="69"/>
        <v>90</v>
      </c>
      <c r="D570" s="51" t="s">
        <v>25</v>
      </c>
      <c r="E570" s="31"/>
      <c r="F570" s="31"/>
      <c r="G570" s="31"/>
      <c r="H570" s="31"/>
      <c r="I570" s="31"/>
      <c r="J570" s="31"/>
      <c r="K570" s="31"/>
      <c r="L570" s="32">
        <v>0</v>
      </c>
      <c r="M570" s="32">
        <v>0</v>
      </c>
      <c r="N570" s="32">
        <v>0</v>
      </c>
      <c r="O570" s="32">
        <v>0</v>
      </c>
      <c r="P570" s="32">
        <v>0</v>
      </c>
      <c r="Q570" s="32">
        <v>0</v>
      </c>
      <c r="R570" s="32">
        <v>0</v>
      </c>
      <c r="S570" s="32">
        <v>0</v>
      </c>
      <c r="T570" s="32">
        <v>0</v>
      </c>
      <c r="U570" s="32">
        <v>0</v>
      </c>
      <c r="V570" s="32">
        <v>0</v>
      </c>
      <c r="W570" s="32">
        <v>0</v>
      </c>
      <c r="X570" s="32">
        <v>0</v>
      </c>
      <c r="Y570" s="32">
        <v>0</v>
      </c>
      <c r="Z570" s="32">
        <v>0</v>
      </c>
      <c r="AA570" s="32">
        <v>0</v>
      </c>
    </row>
    <row r="571" spans="2:27" hidden="1" outlineLevel="2" x14ac:dyDescent="0.35">
      <c r="B571" s="52" t="str">
        <f t="shared" ref="B571:B625" si="70">+$B$24</f>
        <v>Opening RAB value (V)</v>
      </c>
      <c r="C571" s="29">
        <f t="shared" si="69"/>
        <v>91</v>
      </c>
      <c r="D571" s="50" t="s">
        <v>25</v>
      </c>
      <c r="E571" s="29"/>
      <c r="F571" s="29"/>
      <c r="G571" s="29"/>
      <c r="H571" s="29"/>
      <c r="I571" s="29"/>
      <c r="J571" s="29"/>
      <c r="K571" s="29"/>
      <c r="L571" s="30">
        <v>0</v>
      </c>
      <c r="M571" s="30">
        <v>0</v>
      </c>
      <c r="N571" s="30">
        <v>0</v>
      </c>
      <c r="O571" s="30">
        <v>0</v>
      </c>
      <c r="P571" s="30">
        <v>0</v>
      </c>
      <c r="Q571" s="30">
        <v>0</v>
      </c>
      <c r="R571" s="30">
        <v>0</v>
      </c>
      <c r="S571" s="30">
        <v>0</v>
      </c>
      <c r="T571" s="30">
        <v>0</v>
      </c>
      <c r="U571" s="30">
        <v>0</v>
      </c>
      <c r="V571" s="30">
        <v>0</v>
      </c>
      <c r="W571" s="30">
        <v>0</v>
      </c>
      <c r="X571" s="30">
        <v>0</v>
      </c>
      <c r="Y571" s="30">
        <v>0</v>
      </c>
      <c r="Z571" s="30">
        <v>0</v>
      </c>
      <c r="AA571" s="30">
        <v>0</v>
      </c>
    </row>
    <row r="572" spans="2:27" hidden="1" outlineLevel="2" x14ac:dyDescent="0.35">
      <c r="B572" s="52" t="str">
        <f t="shared" ref="B572:B626" si="71">+$B$25</f>
        <v>Accounting Depreciation (Da)</v>
      </c>
      <c r="C572" s="29">
        <f t="shared" si="69"/>
        <v>91</v>
      </c>
      <c r="D572" s="50" t="s">
        <v>25</v>
      </c>
      <c r="E572" s="29"/>
      <c r="F572" s="29"/>
      <c r="G572" s="29"/>
      <c r="H572" s="29"/>
      <c r="I572" s="29"/>
      <c r="J572" s="29"/>
      <c r="K572" s="29"/>
      <c r="L572" s="30">
        <v>0</v>
      </c>
      <c r="M572" s="30">
        <v>0</v>
      </c>
      <c r="N572" s="30">
        <v>0</v>
      </c>
      <c r="O572" s="30">
        <v>0</v>
      </c>
      <c r="P572" s="30">
        <v>0</v>
      </c>
      <c r="Q572" s="30">
        <v>0</v>
      </c>
      <c r="R572" s="30">
        <v>0</v>
      </c>
      <c r="S572" s="30">
        <v>0</v>
      </c>
      <c r="T572" s="30">
        <v>0</v>
      </c>
      <c r="U572" s="30">
        <v>0</v>
      </c>
      <c r="V572" s="30">
        <v>0</v>
      </c>
      <c r="W572" s="30">
        <v>0</v>
      </c>
      <c r="X572" s="30">
        <v>0</v>
      </c>
      <c r="Y572" s="30">
        <v>0</v>
      </c>
      <c r="Z572" s="30">
        <v>0</v>
      </c>
      <c r="AA572" s="30">
        <v>0</v>
      </c>
    </row>
    <row r="573" spans="2:27" hidden="1" outlineLevel="2" x14ac:dyDescent="0.35">
      <c r="B573" s="52" t="str">
        <f t="shared" si="65"/>
        <v>Tax Depreciation (TD)</v>
      </c>
      <c r="C573" s="29">
        <f t="shared" si="69"/>
        <v>91</v>
      </c>
      <c r="D573" s="50" t="s">
        <v>25</v>
      </c>
      <c r="E573" s="29"/>
      <c r="F573" s="29"/>
      <c r="G573" s="29"/>
      <c r="H573" s="29"/>
      <c r="I573" s="29"/>
      <c r="J573" s="29"/>
      <c r="K573" s="29"/>
      <c r="L573" s="30">
        <v>0</v>
      </c>
      <c r="M573" s="30">
        <v>0</v>
      </c>
      <c r="N573" s="30">
        <v>0</v>
      </c>
      <c r="O573" s="30">
        <v>0</v>
      </c>
      <c r="P573" s="30">
        <v>0</v>
      </c>
      <c r="Q573" s="30">
        <v>0</v>
      </c>
      <c r="R573" s="30">
        <v>0</v>
      </c>
      <c r="S573" s="30">
        <v>0</v>
      </c>
      <c r="T573" s="30">
        <v>0</v>
      </c>
      <c r="U573" s="30">
        <v>0</v>
      </c>
      <c r="V573" s="30">
        <v>0</v>
      </c>
      <c r="W573" s="30">
        <v>0</v>
      </c>
      <c r="X573" s="30">
        <v>0</v>
      </c>
      <c r="Y573" s="30">
        <v>0</v>
      </c>
      <c r="Z573" s="30">
        <v>0</v>
      </c>
      <c r="AA573" s="30">
        <v>0</v>
      </c>
    </row>
    <row r="574" spans="2:27" hidden="1" outlineLevel="2" x14ac:dyDescent="0.35">
      <c r="B574" s="52" t="str">
        <f t="shared" si="66"/>
        <v>Value of commissioned assets (V)</v>
      </c>
      <c r="C574" s="29">
        <f t="shared" si="69"/>
        <v>91</v>
      </c>
      <c r="D574" s="50" t="s">
        <v>25</v>
      </c>
      <c r="E574" s="29"/>
      <c r="F574" s="29"/>
      <c r="G574" s="29"/>
      <c r="H574" s="29"/>
      <c r="I574" s="29"/>
      <c r="J574" s="29"/>
      <c r="K574" s="29"/>
      <c r="L574" s="30">
        <v>0</v>
      </c>
      <c r="M574" s="30">
        <v>0</v>
      </c>
      <c r="N574" s="30">
        <v>0</v>
      </c>
      <c r="O574" s="30">
        <v>0</v>
      </c>
      <c r="P574" s="30">
        <v>0</v>
      </c>
      <c r="Q574" s="30">
        <v>0</v>
      </c>
      <c r="R574" s="30">
        <v>0</v>
      </c>
      <c r="S574" s="30">
        <v>0</v>
      </c>
      <c r="T574" s="30">
        <v>0</v>
      </c>
      <c r="U574" s="30">
        <v>0</v>
      </c>
      <c r="V574" s="30">
        <v>0</v>
      </c>
      <c r="W574" s="30">
        <v>0</v>
      </c>
      <c r="X574" s="30">
        <v>0</v>
      </c>
      <c r="Y574" s="30">
        <v>0</v>
      </c>
      <c r="Z574" s="30">
        <v>0</v>
      </c>
      <c r="AA574" s="30">
        <v>0</v>
      </c>
    </row>
    <row r="575" spans="2:27" hidden="1" outlineLevel="2" x14ac:dyDescent="0.35">
      <c r="B575" s="52" t="str">
        <f t="shared" si="67"/>
        <v>Transmission alternatives costs and MCP opex (TA + MCP)</v>
      </c>
      <c r="C575" s="29">
        <f t="shared" si="69"/>
        <v>91</v>
      </c>
      <c r="D575" s="50" t="s">
        <v>25</v>
      </c>
      <c r="E575" s="29"/>
      <c r="F575" s="29"/>
      <c r="G575" s="29"/>
      <c r="H575" s="29"/>
      <c r="I575" s="29"/>
      <c r="J575" s="29"/>
      <c r="K575" s="29"/>
      <c r="L575" s="30">
        <v>0</v>
      </c>
      <c r="M575" s="30">
        <v>0</v>
      </c>
      <c r="N575" s="30">
        <v>0</v>
      </c>
      <c r="O575" s="30">
        <v>0</v>
      </c>
      <c r="P575" s="30">
        <v>0</v>
      </c>
      <c r="Q575" s="30">
        <v>0</v>
      </c>
      <c r="R575" s="30">
        <v>0</v>
      </c>
      <c r="S575" s="30">
        <v>0</v>
      </c>
      <c r="T575" s="30">
        <v>0</v>
      </c>
      <c r="U575" s="30">
        <v>0</v>
      </c>
      <c r="V575" s="30">
        <v>0</v>
      </c>
      <c r="W575" s="30">
        <v>0</v>
      </c>
      <c r="X575" s="30">
        <v>0</v>
      </c>
      <c r="Y575" s="30">
        <v>0</v>
      </c>
      <c r="Z575" s="30">
        <v>0</v>
      </c>
      <c r="AA575" s="30">
        <v>0</v>
      </c>
    </row>
    <row r="576" spans="2:27" hidden="1" outlineLevel="2" x14ac:dyDescent="0.35">
      <c r="B576" s="52" t="str">
        <f t="shared" si="68"/>
        <v>HVDC insurance and reserves costs (HVDC)</v>
      </c>
      <c r="C576" s="29">
        <f t="shared" si="69"/>
        <v>91</v>
      </c>
      <c r="D576" s="50" t="s">
        <v>25</v>
      </c>
      <c r="E576" s="29"/>
      <c r="F576" s="29"/>
      <c r="G576" s="29"/>
      <c r="H576" s="29"/>
      <c r="I576" s="29"/>
      <c r="J576" s="29"/>
      <c r="K576" s="29"/>
      <c r="L576" s="30">
        <v>0</v>
      </c>
      <c r="M576" s="30">
        <v>0</v>
      </c>
      <c r="N576" s="30">
        <v>0</v>
      </c>
      <c r="O576" s="30">
        <v>0</v>
      </c>
      <c r="P576" s="30">
        <v>0</v>
      </c>
      <c r="Q576" s="30">
        <v>0</v>
      </c>
      <c r="R576" s="30">
        <v>0</v>
      </c>
      <c r="S576" s="30">
        <v>0</v>
      </c>
      <c r="T576" s="30">
        <v>0</v>
      </c>
      <c r="U576" s="30">
        <v>0</v>
      </c>
      <c r="V576" s="30">
        <v>0</v>
      </c>
      <c r="W576" s="30">
        <v>0</v>
      </c>
      <c r="X576" s="30">
        <v>0</v>
      </c>
      <c r="Y576" s="30">
        <v>0</v>
      </c>
      <c r="Z576" s="30">
        <v>0</v>
      </c>
      <c r="AA576" s="30">
        <v>0</v>
      </c>
    </row>
    <row r="577" spans="2:27" hidden="1" outlineLevel="2" x14ac:dyDescent="0.35">
      <c r="B577" s="53" t="str">
        <f t="shared" si="70"/>
        <v>Opening RAB value (V)</v>
      </c>
      <c r="C577" s="31">
        <f t="shared" si="69"/>
        <v>92</v>
      </c>
      <c r="D577" s="51" t="s">
        <v>25</v>
      </c>
      <c r="E577" s="31"/>
      <c r="F577" s="31"/>
      <c r="G577" s="31"/>
      <c r="H577" s="31"/>
      <c r="I577" s="31"/>
      <c r="J577" s="31"/>
      <c r="K577" s="31"/>
      <c r="L577" s="32">
        <v>0</v>
      </c>
      <c r="M577" s="32">
        <v>0</v>
      </c>
      <c r="N577" s="32">
        <v>0</v>
      </c>
      <c r="O577" s="32">
        <v>0</v>
      </c>
      <c r="P577" s="32">
        <v>0</v>
      </c>
      <c r="Q577" s="32">
        <v>0</v>
      </c>
      <c r="R577" s="32">
        <v>0</v>
      </c>
      <c r="S577" s="32">
        <v>0</v>
      </c>
      <c r="T577" s="32">
        <v>0</v>
      </c>
      <c r="U577" s="32">
        <v>0</v>
      </c>
      <c r="V577" s="32">
        <v>0</v>
      </c>
      <c r="W577" s="32">
        <v>0</v>
      </c>
      <c r="X577" s="32">
        <v>0</v>
      </c>
      <c r="Y577" s="32">
        <v>0</v>
      </c>
      <c r="Z577" s="32">
        <v>0</v>
      </c>
      <c r="AA577" s="32">
        <v>0</v>
      </c>
    </row>
    <row r="578" spans="2:27" hidden="1" outlineLevel="2" x14ac:dyDescent="0.35">
      <c r="B578" s="53" t="str">
        <f t="shared" si="71"/>
        <v>Accounting Depreciation (Da)</v>
      </c>
      <c r="C578" s="31">
        <f t="shared" si="69"/>
        <v>92</v>
      </c>
      <c r="D578" s="51" t="s">
        <v>25</v>
      </c>
      <c r="E578" s="31"/>
      <c r="F578" s="31"/>
      <c r="G578" s="31"/>
      <c r="H578" s="31"/>
      <c r="I578" s="31"/>
      <c r="J578" s="31"/>
      <c r="K578" s="31"/>
      <c r="L578" s="32">
        <v>0</v>
      </c>
      <c r="M578" s="32">
        <v>0</v>
      </c>
      <c r="N578" s="32">
        <v>0</v>
      </c>
      <c r="O578" s="32">
        <v>0</v>
      </c>
      <c r="P578" s="32">
        <v>0</v>
      </c>
      <c r="Q578" s="32">
        <v>0</v>
      </c>
      <c r="R578" s="32">
        <v>0</v>
      </c>
      <c r="S578" s="32">
        <v>0</v>
      </c>
      <c r="T578" s="32">
        <v>0</v>
      </c>
      <c r="U578" s="32">
        <v>0</v>
      </c>
      <c r="V578" s="32">
        <v>0</v>
      </c>
      <c r="W578" s="32">
        <v>0</v>
      </c>
      <c r="X578" s="32">
        <v>0</v>
      </c>
      <c r="Y578" s="32">
        <v>0</v>
      </c>
      <c r="Z578" s="32">
        <v>0</v>
      </c>
      <c r="AA578" s="32">
        <v>0</v>
      </c>
    </row>
    <row r="579" spans="2:27" hidden="1" outlineLevel="2" x14ac:dyDescent="0.35">
      <c r="B579" s="53" t="str">
        <f t="shared" ref="B579:B627" si="72">+$B$26</f>
        <v>Tax Depreciation (TD)</v>
      </c>
      <c r="C579" s="31">
        <f t="shared" si="69"/>
        <v>92</v>
      </c>
      <c r="D579" s="51" t="s">
        <v>25</v>
      </c>
      <c r="E579" s="31"/>
      <c r="F579" s="31"/>
      <c r="G579" s="31"/>
      <c r="H579" s="31"/>
      <c r="I579" s="31"/>
      <c r="J579" s="31"/>
      <c r="K579" s="31"/>
      <c r="L579" s="32">
        <v>0</v>
      </c>
      <c r="M579" s="32">
        <v>0</v>
      </c>
      <c r="N579" s="32">
        <v>0</v>
      </c>
      <c r="O579" s="32">
        <v>0</v>
      </c>
      <c r="P579" s="32">
        <v>0</v>
      </c>
      <c r="Q579" s="32">
        <v>0</v>
      </c>
      <c r="R579" s="32">
        <v>0</v>
      </c>
      <c r="S579" s="32">
        <v>0</v>
      </c>
      <c r="T579" s="32">
        <v>0</v>
      </c>
      <c r="U579" s="32">
        <v>0</v>
      </c>
      <c r="V579" s="32">
        <v>0</v>
      </c>
      <c r="W579" s="32">
        <v>0</v>
      </c>
      <c r="X579" s="32">
        <v>0</v>
      </c>
      <c r="Y579" s="32">
        <v>0</v>
      </c>
      <c r="Z579" s="32">
        <v>0</v>
      </c>
      <c r="AA579" s="32">
        <v>0</v>
      </c>
    </row>
    <row r="580" spans="2:27" hidden="1" outlineLevel="2" x14ac:dyDescent="0.35">
      <c r="B580" s="53" t="str">
        <f t="shared" ref="B580:B628" si="73">+$B$27</f>
        <v>Value of commissioned assets (V)</v>
      </c>
      <c r="C580" s="31">
        <f t="shared" si="69"/>
        <v>92</v>
      </c>
      <c r="D580" s="51" t="s">
        <v>25</v>
      </c>
      <c r="E580" s="31"/>
      <c r="F580" s="31"/>
      <c r="G580" s="31"/>
      <c r="H580" s="31"/>
      <c r="I580" s="31"/>
      <c r="J580" s="31"/>
      <c r="K580" s="31"/>
      <c r="L580" s="32">
        <v>0</v>
      </c>
      <c r="M580" s="32">
        <v>0</v>
      </c>
      <c r="N580" s="32">
        <v>0</v>
      </c>
      <c r="O580" s="32">
        <v>0</v>
      </c>
      <c r="P580" s="32">
        <v>0</v>
      </c>
      <c r="Q580" s="32">
        <v>0</v>
      </c>
      <c r="R580" s="32">
        <v>0</v>
      </c>
      <c r="S580" s="32">
        <v>0</v>
      </c>
      <c r="T580" s="32">
        <v>0</v>
      </c>
      <c r="U580" s="32">
        <v>0</v>
      </c>
      <c r="V580" s="32">
        <v>0</v>
      </c>
      <c r="W580" s="32">
        <v>0</v>
      </c>
      <c r="X580" s="32">
        <v>0</v>
      </c>
      <c r="Y580" s="32">
        <v>0</v>
      </c>
      <c r="Z580" s="32">
        <v>0</v>
      </c>
      <c r="AA580" s="32">
        <v>0</v>
      </c>
    </row>
    <row r="581" spans="2:27" hidden="1" outlineLevel="2" x14ac:dyDescent="0.35">
      <c r="B581" s="53" t="str">
        <f t="shared" ref="B581:B629" si="74">+$B$28</f>
        <v>Transmission alternatives costs and MCP opex (TA + MCP)</v>
      </c>
      <c r="C581" s="31">
        <f t="shared" si="69"/>
        <v>92</v>
      </c>
      <c r="D581" s="51" t="s">
        <v>25</v>
      </c>
      <c r="E581" s="31"/>
      <c r="F581" s="31"/>
      <c r="G581" s="31"/>
      <c r="H581" s="31"/>
      <c r="I581" s="31"/>
      <c r="J581" s="31"/>
      <c r="K581" s="31"/>
      <c r="L581" s="32">
        <v>0</v>
      </c>
      <c r="M581" s="32">
        <v>0</v>
      </c>
      <c r="N581" s="32">
        <v>0</v>
      </c>
      <c r="O581" s="32">
        <v>0</v>
      </c>
      <c r="P581" s="32">
        <v>0</v>
      </c>
      <c r="Q581" s="32">
        <v>0</v>
      </c>
      <c r="R581" s="32">
        <v>0</v>
      </c>
      <c r="S581" s="32">
        <v>0</v>
      </c>
      <c r="T581" s="32">
        <v>0</v>
      </c>
      <c r="U581" s="32">
        <v>0</v>
      </c>
      <c r="V581" s="32">
        <v>0</v>
      </c>
      <c r="W581" s="32">
        <v>0</v>
      </c>
      <c r="X581" s="32">
        <v>0</v>
      </c>
      <c r="Y581" s="32">
        <v>0</v>
      </c>
      <c r="Z581" s="32">
        <v>0</v>
      </c>
      <c r="AA581" s="32">
        <v>0</v>
      </c>
    </row>
    <row r="582" spans="2:27" hidden="1" outlineLevel="2" x14ac:dyDescent="0.35">
      <c r="B582" s="53" t="str">
        <f t="shared" ref="B582:B630" si="75">+$B$29</f>
        <v>HVDC insurance and reserves costs (HVDC)</v>
      </c>
      <c r="C582" s="31">
        <f t="shared" si="69"/>
        <v>92</v>
      </c>
      <c r="D582" s="51" t="s">
        <v>25</v>
      </c>
      <c r="E582" s="31"/>
      <c r="F582" s="31"/>
      <c r="G582" s="31"/>
      <c r="H582" s="31"/>
      <c r="I582" s="31"/>
      <c r="J582" s="31"/>
      <c r="K582" s="31"/>
      <c r="L582" s="32">
        <v>0</v>
      </c>
      <c r="M582" s="32">
        <v>0</v>
      </c>
      <c r="N582" s="32">
        <v>0</v>
      </c>
      <c r="O582" s="32">
        <v>0</v>
      </c>
      <c r="P582" s="32">
        <v>0</v>
      </c>
      <c r="Q582" s="32">
        <v>0</v>
      </c>
      <c r="R582" s="32">
        <v>0</v>
      </c>
      <c r="S582" s="32">
        <v>0</v>
      </c>
      <c r="T582" s="32">
        <v>0</v>
      </c>
      <c r="U582" s="32">
        <v>0</v>
      </c>
      <c r="V582" s="32">
        <v>0</v>
      </c>
      <c r="W582" s="32">
        <v>0</v>
      </c>
      <c r="X582" s="32">
        <v>0</v>
      </c>
      <c r="Y582" s="32">
        <v>0</v>
      </c>
      <c r="Z582" s="32">
        <v>0</v>
      </c>
      <c r="AA582" s="32">
        <v>0</v>
      </c>
    </row>
    <row r="583" spans="2:27" hidden="1" outlineLevel="2" x14ac:dyDescent="0.35">
      <c r="B583" s="52" t="str">
        <f t="shared" si="70"/>
        <v>Opening RAB value (V)</v>
      </c>
      <c r="C583" s="29">
        <f t="shared" si="69"/>
        <v>93</v>
      </c>
      <c r="D583" s="50" t="s">
        <v>25</v>
      </c>
      <c r="E583" s="29"/>
      <c r="F583" s="29"/>
      <c r="G583" s="29"/>
      <c r="H583" s="29"/>
      <c r="I583" s="29"/>
      <c r="J583" s="29"/>
      <c r="K583" s="29"/>
      <c r="L583" s="30">
        <v>0</v>
      </c>
      <c r="M583" s="30">
        <v>0</v>
      </c>
      <c r="N583" s="30">
        <v>0</v>
      </c>
      <c r="O583" s="30">
        <v>0</v>
      </c>
      <c r="P583" s="30">
        <v>0</v>
      </c>
      <c r="Q583" s="30">
        <v>0</v>
      </c>
      <c r="R583" s="30">
        <v>0</v>
      </c>
      <c r="S583" s="30">
        <v>0</v>
      </c>
      <c r="T583" s="30">
        <v>0</v>
      </c>
      <c r="U583" s="30">
        <v>0</v>
      </c>
      <c r="V583" s="30">
        <v>0</v>
      </c>
      <c r="W583" s="30">
        <v>0</v>
      </c>
      <c r="X583" s="30">
        <v>0</v>
      </c>
      <c r="Y583" s="30">
        <v>0</v>
      </c>
      <c r="Z583" s="30">
        <v>0</v>
      </c>
      <c r="AA583" s="30">
        <v>0</v>
      </c>
    </row>
    <row r="584" spans="2:27" hidden="1" outlineLevel="2" x14ac:dyDescent="0.35">
      <c r="B584" s="52" t="str">
        <f t="shared" si="71"/>
        <v>Accounting Depreciation (Da)</v>
      </c>
      <c r="C584" s="29">
        <f t="shared" si="69"/>
        <v>93</v>
      </c>
      <c r="D584" s="50" t="s">
        <v>25</v>
      </c>
      <c r="E584" s="29"/>
      <c r="F584" s="29"/>
      <c r="G584" s="29"/>
      <c r="H584" s="29"/>
      <c r="I584" s="29"/>
      <c r="J584" s="29"/>
      <c r="K584" s="29"/>
      <c r="L584" s="30">
        <v>0</v>
      </c>
      <c r="M584" s="30">
        <v>0</v>
      </c>
      <c r="N584" s="30">
        <v>0</v>
      </c>
      <c r="O584" s="30">
        <v>0</v>
      </c>
      <c r="P584" s="30">
        <v>0</v>
      </c>
      <c r="Q584" s="30">
        <v>0</v>
      </c>
      <c r="R584" s="30">
        <v>0</v>
      </c>
      <c r="S584" s="30">
        <v>0</v>
      </c>
      <c r="T584" s="30">
        <v>0</v>
      </c>
      <c r="U584" s="30">
        <v>0</v>
      </c>
      <c r="V584" s="30">
        <v>0</v>
      </c>
      <c r="W584" s="30">
        <v>0</v>
      </c>
      <c r="X584" s="30">
        <v>0</v>
      </c>
      <c r="Y584" s="30">
        <v>0</v>
      </c>
      <c r="Z584" s="30">
        <v>0</v>
      </c>
      <c r="AA584" s="30">
        <v>0</v>
      </c>
    </row>
    <row r="585" spans="2:27" hidden="1" outlineLevel="2" x14ac:dyDescent="0.35">
      <c r="B585" s="52" t="str">
        <f t="shared" si="72"/>
        <v>Tax Depreciation (TD)</v>
      </c>
      <c r="C585" s="29">
        <f t="shared" si="69"/>
        <v>93</v>
      </c>
      <c r="D585" s="50" t="s">
        <v>25</v>
      </c>
      <c r="E585" s="29"/>
      <c r="F585" s="29"/>
      <c r="G585" s="29"/>
      <c r="H585" s="29"/>
      <c r="I585" s="29"/>
      <c r="J585" s="29"/>
      <c r="K585" s="29"/>
      <c r="L585" s="30">
        <v>0</v>
      </c>
      <c r="M585" s="30">
        <v>0</v>
      </c>
      <c r="N585" s="30">
        <v>0</v>
      </c>
      <c r="O585" s="30">
        <v>0</v>
      </c>
      <c r="P585" s="30">
        <v>0</v>
      </c>
      <c r="Q585" s="30">
        <v>0</v>
      </c>
      <c r="R585" s="30">
        <v>0</v>
      </c>
      <c r="S585" s="30">
        <v>0</v>
      </c>
      <c r="T585" s="30">
        <v>0</v>
      </c>
      <c r="U585" s="30">
        <v>0</v>
      </c>
      <c r="V585" s="30">
        <v>0</v>
      </c>
      <c r="W585" s="30">
        <v>0</v>
      </c>
      <c r="X585" s="30">
        <v>0</v>
      </c>
      <c r="Y585" s="30">
        <v>0</v>
      </c>
      <c r="Z585" s="30">
        <v>0</v>
      </c>
      <c r="AA585" s="30">
        <v>0</v>
      </c>
    </row>
    <row r="586" spans="2:27" hidden="1" outlineLevel="2" x14ac:dyDescent="0.35">
      <c r="B586" s="52" t="str">
        <f t="shared" si="73"/>
        <v>Value of commissioned assets (V)</v>
      </c>
      <c r="C586" s="29">
        <f t="shared" si="69"/>
        <v>93</v>
      </c>
      <c r="D586" s="50" t="s">
        <v>25</v>
      </c>
      <c r="E586" s="29"/>
      <c r="F586" s="29"/>
      <c r="G586" s="29"/>
      <c r="H586" s="29"/>
      <c r="I586" s="29"/>
      <c r="J586" s="29"/>
      <c r="K586" s="29"/>
      <c r="L586" s="30">
        <v>0</v>
      </c>
      <c r="M586" s="30">
        <v>0</v>
      </c>
      <c r="N586" s="30">
        <v>0</v>
      </c>
      <c r="O586" s="30">
        <v>0</v>
      </c>
      <c r="P586" s="30">
        <v>0</v>
      </c>
      <c r="Q586" s="30">
        <v>0</v>
      </c>
      <c r="R586" s="30">
        <v>0</v>
      </c>
      <c r="S586" s="30">
        <v>0</v>
      </c>
      <c r="T586" s="30">
        <v>0</v>
      </c>
      <c r="U586" s="30">
        <v>0</v>
      </c>
      <c r="V586" s="30">
        <v>0</v>
      </c>
      <c r="W586" s="30">
        <v>0</v>
      </c>
      <c r="X586" s="30">
        <v>0</v>
      </c>
      <c r="Y586" s="30">
        <v>0</v>
      </c>
      <c r="Z586" s="30">
        <v>0</v>
      </c>
      <c r="AA586" s="30">
        <v>0</v>
      </c>
    </row>
    <row r="587" spans="2:27" hidden="1" outlineLevel="2" x14ac:dyDescent="0.35">
      <c r="B587" s="52" t="str">
        <f t="shared" si="74"/>
        <v>Transmission alternatives costs and MCP opex (TA + MCP)</v>
      </c>
      <c r="C587" s="29">
        <f t="shared" si="69"/>
        <v>93</v>
      </c>
      <c r="D587" s="50" t="s">
        <v>25</v>
      </c>
      <c r="E587" s="29"/>
      <c r="F587" s="29"/>
      <c r="G587" s="29"/>
      <c r="H587" s="29"/>
      <c r="I587" s="29"/>
      <c r="J587" s="29"/>
      <c r="K587" s="29"/>
      <c r="L587" s="30">
        <v>0</v>
      </c>
      <c r="M587" s="30">
        <v>0</v>
      </c>
      <c r="N587" s="30">
        <v>0</v>
      </c>
      <c r="O587" s="30">
        <v>0</v>
      </c>
      <c r="P587" s="30">
        <v>0</v>
      </c>
      <c r="Q587" s="30">
        <v>0</v>
      </c>
      <c r="R587" s="30">
        <v>0</v>
      </c>
      <c r="S587" s="30">
        <v>0</v>
      </c>
      <c r="T587" s="30">
        <v>0</v>
      </c>
      <c r="U587" s="30">
        <v>0</v>
      </c>
      <c r="V587" s="30">
        <v>0</v>
      </c>
      <c r="W587" s="30">
        <v>0</v>
      </c>
      <c r="X587" s="30">
        <v>0</v>
      </c>
      <c r="Y587" s="30">
        <v>0</v>
      </c>
      <c r="Z587" s="30">
        <v>0</v>
      </c>
      <c r="AA587" s="30">
        <v>0</v>
      </c>
    </row>
    <row r="588" spans="2:27" hidden="1" outlineLevel="2" x14ac:dyDescent="0.35">
      <c r="B588" s="52" t="str">
        <f t="shared" si="75"/>
        <v>HVDC insurance and reserves costs (HVDC)</v>
      </c>
      <c r="C588" s="29">
        <f t="shared" si="69"/>
        <v>93</v>
      </c>
      <c r="D588" s="50" t="s">
        <v>25</v>
      </c>
      <c r="E588" s="29"/>
      <c r="F588" s="29"/>
      <c r="G588" s="29"/>
      <c r="H588" s="29"/>
      <c r="I588" s="29"/>
      <c r="J588" s="29"/>
      <c r="K588" s="29"/>
      <c r="L588" s="30">
        <v>0</v>
      </c>
      <c r="M588" s="30">
        <v>0</v>
      </c>
      <c r="N588" s="30">
        <v>0</v>
      </c>
      <c r="O588" s="30">
        <v>0</v>
      </c>
      <c r="P588" s="30">
        <v>0</v>
      </c>
      <c r="Q588" s="30">
        <v>0</v>
      </c>
      <c r="R588" s="30">
        <v>0</v>
      </c>
      <c r="S588" s="30">
        <v>0</v>
      </c>
      <c r="T588" s="30">
        <v>0</v>
      </c>
      <c r="U588" s="30">
        <v>0</v>
      </c>
      <c r="V588" s="30">
        <v>0</v>
      </c>
      <c r="W588" s="30">
        <v>0</v>
      </c>
      <c r="X588" s="30">
        <v>0</v>
      </c>
      <c r="Y588" s="30">
        <v>0</v>
      </c>
      <c r="Z588" s="30">
        <v>0</v>
      </c>
      <c r="AA588" s="30">
        <v>0</v>
      </c>
    </row>
    <row r="589" spans="2:27" hidden="1" outlineLevel="2" x14ac:dyDescent="0.35">
      <c r="B589" s="53" t="str">
        <f t="shared" si="70"/>
        <v>Opening RAB value (V)</v>
      </c>
      <c r="C589" s="31">
        <f t="shared" si="69"/>
        <v>94</v>
      </c>
      <c r="D589" s="51" t="s">
        <v>25</v>
      </c>
      <c r="E589" s="31"/>
      <c r="F589" s="31"/>
      <c r="G589" s="31"/>
      <c r="H589" s="31"/>
      <c r="I589" s="31"/>
      <c r="J589" s="31"/>
      <c r="K589" s="31"/>
      <c r="L589" s="32">
        <v>0</v>
      </c>
      <c r="M589" s="32">
        <v>0</v>
      </c>
      <c r="N589" s="32">
        <v>0</v>
      </c>
      <c r="O589" s="32">
        <v>0</v>
      </c>
      <c r="P589" s="32">
        <v>0</v>
      </c>
      <c r="Q589" s="32">
        <v>0</v>
      </c>
      <c r="R589" s="32">
        <v>0</v>
      </c>
      <c r="S589" s="32">
        <v>0</v>
      </c>
      <c r="T589" s="32">
        <v>0</v>
      </c>
      <c r="U589" s="32">
        <v>0</v>
      </c>
      <c r="V589" s="32">
        <v>0</v>
      </c>
      <c r="W589" s="32">
        <v>0</v>
      </c>
      <c r="X589" s="32">
        <v>0</v>
      </c>
      <c r="Y589" s="32">
        <v>0</v>
      </c>
      <c r="Z589" s="32">
        <v>0</v>
      </c>
      <c r="AA589" s="32">
        <v>0</v>
      </c>
    </row>
    <row r="590" spans="2:27" hidden="1" outlineLevel="2" x14ac:dyDescent="0.35">
      <c r="B590" s="53" t="str">
        <f t="shared" si="71"/>
        <v>Accounting Depreciation (Da)</v>
      </c>
      <c r="C590" s="31">
        <f t="shared" si="69"/>
        <v>94</v>
      </c>
      <c r="D590" s="51" t="s">
        <v>25</v>
      </c>
      <c r="E590" s="31"/>
      <c r="F590" s="31"/>
      <c r="G590" s="31"/>
      <c r="H590" s="31"/>
      <c r="I590" s="31"/>
      <c r="J590" s="31"/>
      <c r="K590" s="31"/>
      <c r="L590" s="32">
        <v>0</v>
      </c>
      <c r="M590" s="32">
        <v>0</v>
      </c>
      <c r="N590" s="32">
        <v>0</v>
      </c>
      <c r="O590" s="32">
        <v>0</v>
      </c>
      <c r="P590" s="32">
        <v>0</v>
      </c>
      <c r="Q590" s="32">
        <v>0</v>
      </c>
      <c r="R590" s="32">
        <v>0</v>
      </c>
      <c r="S590" s="32">
        <v>0</v>
      </c>
      <c r="T590" s="32">
        <v>0</v>
      </c>
      <c r="U590" s="32">
        <v>0</v>
      </c>
      <c r="V590" s="32">
        <v>0</v>
      </c>
      <c r="W590" s="32">
        <v>0</v>
      </c>
      <c r="X590" s="32">
        <v>0</v>
      </c>
      <c r="Y590" s="32">
        <v>0</v>
      </c>
      <c r="Z590" s="32">
        <v>0</v>
      </c>
      <c r="AA590" s="32">
        <v>0</v>
      </c>
    </row>
    <row r="591" spans="2:27" hidden="1" outlineLevel="2" x14ac:dyDescent="0.35">
      <c r="B591" s="53" t="str">
        <f t="shared" si="72"/>
        <v>Tax Depreciation (TD)</v>
      </c>
      <c r="C591" s="31">
        <f t="shared" si="69"/>
        <v>94</v>
      </c>
      <c r="D591" s="51" t="s">
        <v>25</v>
      </c>
      <c r="E591" s="31"/>
      <c r="F591" s="31"/>
      <c r="G591" s="31"/>
      <c r="H591" s="31"/>
      <c r="I591" s="31"/>
      <c r="J591" s="31"/>
      <c r="K591" s="31"/>
      <c r="L591" s="32">
        <v>0</v>
      </c>
      <c r="M591" s="32">
        <v>0</v>
      </c>
      <c r="N591" s="32">
        <v>0</v>
      </c>
      <c r="O591" s="32">
        <v>0</v>
      </c>
      <c r="P591" s="32">
        <v>0</v>
      </c>
      <c r="Q591" s="32">
        <v>0</v>
      </c>
      <c r="R591" s="32">
        <v>0</v>
      </c>
      <c r="S591" s="32">
        <v>0</v>
      </c>
      <c r="T591" s="32">
        <v>0</v>
      </c>
      <c r="U591" s="32">
        <v>0</v>
      </c>
      <c r="V591" s="32">
        <v>0</v>
      </c>
      <c r="W591" s="32">
        <v>0</v>
      </c>
      <c r="X591" s="32">
        <v>0</v>
      </c>
      <c r="Y591" s="32">
        <v>0</v>
      </c>
      <c r="Z591" s="32">
        <v>0</v>
      </c>
      <c r="AA591" s="32">
        <v>0</v>
      </c>
    </row>
    <row r="592" spans="2:27" hidden="1" outlineLevel="2" x14ac:dyDescent="0.35">
      <c r="B592" s="53" t="str">
        <f t="shared" si="73"/>
        <v>Value of commissioned assets (V)</v>
      </c>
      <c r="C592" s="31">
        <f t="shared" si="69"/>
        <v>94</v>
      </c>
      <c r="D592" s="51" t="s">
        <v>25</v>
      </c>
      <c r="E592" s="31"/>
      <c r="F592" s="31"/>
      <c r="G592" s="31"/>
      <c r="H592" s="31"/>
      <c r="I592" s="31"/>
      <c r="J592" s="31"/>
      <c r="K592" s="31"/>
      <c r="L592" s="32">
        <v>0</v>
      </c>
      <c r="M592" s="32">
        <v>0</v>
      </c>
      <c r="N592" s="32">
        <v>0</v>
      </c>
      <c r="O592" s="32">
        <v>0</v>
      </c>
      <c r="P592" s="32">
        <v>0</v>
      </c>
      <c r="Q592" s="32">
        <v>0</v>
      </c>
      <c r="R592" s="32">
        <v>0</v>
      </c>
      <c r="S592" s="32">
        <v>0</v>
      </c>
      <c r="T592" s="32">
        <v>0</v>
      </c>
      <c r="U592" s="32">
        <v>0</v>
      </c>
      <c r="V592" s="32">
        <v>0</v>
      </c>
      <c r="W592" s="32">
        <v>0</v>
      </c>
      <c r="X592" s="32">
        <v>0</v>
      </c>
      <c r="Y592" s="32">
        <v>0</v>
      </c>
      <c r="Z592" s="32">
        <v>0</v>
      </c>
      <c r="AA592" s="32">
        <v>0</v>
      </c>
    </row>
    <row r="593" spans="2:27" hidden="1" outlineLevel="2" x14ac:dyDescent="0.35">
      <c r="B593" s="53" t="str">
        <f t="shared" si="74"/>
        <v>Transmission alternatives costs and MCP opex (TA + MCP)</v>
      </c>
      <c r="C593" s="31">
        <f t="shared" si="69"/>
        <v>94</v>
      </c>
      <c r="D593" s="51" t="s">
        <v>25</v>
      </c>
      <c r="E593" s="31"/>
      <c r="F593" s="31"/>
      <c r="G593" s="31"/>
      <c r="H593" s="31"/>
      <c r="I593" s="31"/>
      <c r="J593" s="31"/>
      <c r="K593" s="31"/>
      <c r="L593" s="32">
        <v>0</v>
      </c>
      <c r="M593" s="32">
        <v>0</v>
      </c>
      <c r="N593" s="32">
        <v>0</v>
      </c>
      <c r="O593" s="32">
        <v>0</v>
      </c>
      <c r="P593" s="32">
        <v>0</v>
      </c>
      <c r="Q593" s="32">
        <v>0</v>
      </c>
      <c r="R593" s="32">
        <v>0</v>
      </c>
      <c r="S593" s="32">
        <v>0</v>
      </c>
      <c r="T593" s="32">
        <v>0</v>
      </c>
      <c r="U593" s="32">
        <v>0</v>
      </c>
      <c r="V593" s="32">
        <v>0</v>
      </c>
      <c r="W593" s="32">
        <v>0</v>
      </c>
      <c r="X593" s="32">
        <v>0</v>
      </c>
      <c r="Y593" s="32">
        <v>0</v>
      </c>
      <c r="Z593" s="32">
        <v>0</v>
      </c>
      <c r="AA593" s="32">
        <v>0</v>
      </c>
    </row>
    <row r="594" spans="2:27" hidden="1" outlineLevel="2" x14ac:dyDescent="0.35">
      <c r="B594" s="53" t="str">
        <f t="shared" si="75"/>
        <v>HVDC insurance and reserves costs (HVDC)</v>
      </c>
      <c r="C594" s="31">
        <f t="shared" si="69"/>
        <v>94</v>
      </c>
      <c r="D594" s="51" t="s">
        <v>25</v>
      </c>
      <c r="E594" s="31"/>
      <c r="F594" s="31"/>
      <c r="G594" s="31"/>
      <c r="H594" s="31"/>
      <c r="I594" s="31"/>
      <c r="J594" s="31"/>
      <c r="K594" s="31"/>
      <c r="L594" s="32">
        <v>0</v>
      </c>
      <c r="M594" s="32">
        <v>0</v>
      </c>
      <c r="N594" s="32">
        <v>0</v>
      </c>
      <c r="O594" s="32">
        <v>0</v>
      </c>
      <c r="P594" s="32">
        <v>0</v>
      </c>
      <c r="Q594" s="32">
        <v>0</v>
      </c>
      <c r="R594" s="32">
        <v>0</v>
      </c>
      <c r="S594" s="32">
        <v>0</v>
      </c>
      <c r="T594" s="32">
        <v>0</v>
      </c>
      <c r="U594" s="32">
        <v>0</v>
      </c>
      <c r="V594" s="32">
        <v>0</v>
      </c>
      <c r="W594" s="32">
        <v>0</v>
      </c>
      <c r="X594" s="32">
        <v>0</v>
      </c>
      <c r="Y594" s="32">
        <v>0</v>
      </c>
      <c r="Z594" s="32">
        <v>0</v>
      </c>
      <c r="AA594" s="32">
        <v>0</v>
      </c>
    </row>
    <row r="595" spans="2:27" hidden="1" outlineLevel="2" x14ac:dyDescent="0.35">
      <c r="B595" s="52" t="str">
        <f t="shared" si="70"/>
        <v>Opening RAB value (V)</v>
      </c>
      <c r="C595" s="29">
        <f t="shared" si="69"/>
        <v>95</v>
      </c>
      <c r="D595" s="50" t="s">
        <v>25</v>
      </c>
      <c r="E595" s="29"/>
      <c r="F595" s="29"/>
      <c r="G595" s="29"/>
      <c r="H595" s="29"/>
      <c r="I595" s="29"/>
      <c r="J595" s="29"/>
      <c r="K595" s="29"/>
      <c r="L595" s="30">
        <v>0</v>
      </c>
      <c r="M595" s="30">
        <v>0</v>
      </c>
      <c r="N595" s="30">
        <v>0</v>
      </c>
      <c r="O595" s="30">
        <v>0</v>
      </c>
      <c r="P595" s="30">
        <v>0</v>
      </c>
      <c r="Q595" s="30">
        <v>0</v>
      </c>
      <c r="R595" s="30">
        <v>0</v>
      </c>
      <c r="S595" s="30">
        <v>0</v>
      </c>
      <c r="T595" s="30">
        <v>0</v>
      </c>
      <c r="U595" s="30">
        <v>0</v>
      </c>
      <c r="V595" s="30">
        <v>0</v>
      </c>
      <c r="W595" s="30">
        <v>0</v>
      </c>
      <c r="X595" s="30">
        <v>0</v>
      </c>
      <c r="Y595" s="30">
        <v>0</v>
      </c>
      <c r="Z595" s="30">
        <v>0</v>
      </c>
      <c r="AA595" s="30">
        <v>0</v>
      </c>
    </row>
    <row r="596" spans="2:27" hidden="1" outlineLevel="2" x14ac:dyDescent="0.35">
      <c r="B596" s="52" t="str">
        <f t="shared" si="71"/>
        <v>Accounting Depreciation (Da)</v>
      </c>
      <c r="C596" s="29">
        <f t="shared" si="69"/>
        <v>95</v>
      </c>
      <c r="D596" s="50" t="s">
        <v>25</v>
      </c>
      <c r="E596" s="29"/>
      <c r="F596" s="29"/>
      <c r="G596" s="29"/>
      <c r="H596" s="29"/>
      <c r="I596" s="29"/>
      <c r="J596" s="29"/>
      <c r="K596" s="29"/>
      <c r="L596" s="30">
        <v>0</v>
      </c>
      <c r="M596" s="30">
        <v>0</v>
      </c>
      <c r="N596" s="30">
        <v>0</v>
      </c>
      <c r="O596" s="30">
        <v>0</v>
      </c>
      <c r="P596" s="30">
        <v>0</v>
      </c>
      <c r="Q596" s="30">
        <v>0</v>
      </c>
      <c r="R596" s="30">
        <v>0</v>
      </c>
      <c r="S596" s="30">
        <v>0</v>
      </c>
      <c r="T596" s="30">
        <v>0</v>
      </c>
      <c r="U596" s="30">
        <v>0</v>
      </c>
      <c r="V596" s="30">
        <v>0</v>
      </c>
      <c r="W596" s="30">
        <v>0</v>
      </c>
      <c r="X596" s="30">
        <v>0</v>
      </c>
      <c r="Y596" s="30">
        <v>0</v>
      </c>
      <c r="Z596" s="30">
        <v>0</v>
      </c>
      <c r="AA596" s="30">
        <v>0</v>
      </c>
    </row>
    <row r="597" spans="2:27" hidden="1" outlineLevel="2" x14ac:dyDescent="0.35">
      <c r="B597" s="52" t="str">
        <f t="shared" si="72"/>
        <v>Tax Depreciation (TD)</v>
      </c>
      <c r="C597" s="29">
        <f t="shared" si="69"/>
        <v>95</v>
      </c>
      <c r="D597" s="50" t="s">
        <v>25</v>
      </c>
      <c r="E597" s="29"/>
      <c r="F597" s="29"/>
      <c r="G597" s="29"/>
      <c r="H597" s="29"/>
      <c r="I597" s="29"/>
      <c r="J597" s="29"/>
      <c r="K597" s="29"/>
      <c r="L597" s="30">
        <v>0</v>
      </c>
      <c r="M597" s="30">
        <v>0</v>
      </c>
      <c r="N597" s="30">
        <v>0</v>
      </c>
      <c r="O597" s="30">
        <v>0</v>
      </c>
      <c r="P597" s="30">
        <v>0</v>
      </c>
      <c r="Q597" s="30">
        <v>0</v>
      </c>
      <c r="R597" s="30">
        <v>0</v>
      </c>
      <c r="S597" s="30">
        <v>0</v>
      </c>
      <c r="T597" s="30">
        <v>0</v>
      </c>
      <c r="U597" s="30">
        <v>0</v>
      </c>
      <c r="V597" s="30">
        <v>0</v>
      </c>
      <c r="W597" s="30">
        <v>0</v>
      </c>
      <c r="X597" s="30">
        <v>0</v>
      </c>
      <c r="Y597" s="30">
        <v>0</v>
      </c>
      <c r="Z597" s="30">
        <v>0</v>
      </c>
      <c r="AA597" s="30">
        <v>0</v>
      </c>
    </row>
    <row r="598" spans="2:27" hidden="1" outlineLevel="2" x14ac:dyDescent="0.35">
      <c r="B598" s="52" t="str">
        <f t="shared" si="73"/>
        <v>Value of commissioned assets (V)</v>
      </c>
      <c r="C598" s="29">
        <f t="shared" si="69"/>
        <v>95</v>
      </c>
      <c r="D598" s="50" t="s">
        <v>25</v>
      </c>
      <c r="E598" s="29"/>
      <c r="F598" s="29"/>
      <c r="G598" s="29"/>
      <c r="H598" s="29"/>
      <c r="I598" s="29"/>
      <c r="J598" s="29"/>
      <c r="K598" s="29"/>
      <c r="L598" s="30">
        <v>0</v>
      </c>
      <c r="M598" s="30">
        <v>0</v>
      </c>
      <c r="N598" s="30">
        <v>0</v>
      </c>
      <c r="O598" s="30">
        <v>0</v>
      </c>
      <c r="P598" s="30">
        <v>0</v>
      </c>
      <c r="Q598" s="30">
        <v>0</v>
      </c>
      <c r="R598" s="30">
        <v>0</v>
      </c>
      <c r="S598" s="30">
        <v>0</v>
      </c>
      <c r="T598" s="30">
        <v>0</v>
      </c>
      <c r="U598" s="30">
        <v>0</v>
      </c>
      <c r="V598" s="30">
        <v>0</v>
      </c>
      <c r="W598" s="30">
        <v>0</v>
      </c>
      <c r="X598" s="30">
        <v>0</v>
      </c>
      <c r="Y598" s="30">
        <v>0</v>
      </c>
      <c r="Z598" s="30">
        <v>0</v>
      </c>
      <c r="AA598" s="30">
        <v>0</v>
      </c>
    </row>
    <row r="599" spans="2:27" hidden="1" outlineLevel="2" x14ac:dyDescent="0.35">
      <c r="B599" s="52" t="str">
        <f t="shared" si="74"/>
        <v>Transmission alternatives costs and MCP opex (TA + MCP)</v>
      </c>
      <c r="C599" s="29">
        <f t="shared" si="69"/>
        <v>95</v>
      </c>
      <c r="D599" s="50" t="s">
        <v>25</v>
      </c>
      <c r="E599" s="29"/>
      <c r="F599" s="29"/>
      <c r="G599" s="29"/>
      <c r="H599" s="29"/>
      <c r="I599" s="29"/>
      <c r="J599" s="29"/>
      <c r="K599" s="29"/>
      <c r="L599" s="30">
        <v>0</v>
      </c>
      <c r="M599" s="30">
        <v>0</v>
      </c>
      <c r="N599" s="30">
        <v>0</v>
      </c>
      <c r="O599" s="30">
        <v>0</v>
      </c>
      <c r="P599" s="30">
        <v>0</v>
      </c>
      <c r="Q599" s="30">
        <v>0</v>
      </c>
      <c r="R599" s="30">
        <v>0</v>
      </c>
      <c r="S599" s="30">
        <v>0</v>
      </c>
      <c r="T599" s="30">
        <v>0</v>
      </c>
      <c r="U599" s="30">
        <v>0</v>
      </c>
      <c r="V599" s="30">
        <v>0</v>
      </c>
      <c r="W599" s="30">
        <v>0</v>
      </c>
      <c r="X599" s="30">
        <v>0</v>
      </c>
      <c r="Y599" s="30">
        <v>0</v>
      </c>
      <c r="Z599" s="30">
        <v>0</v>
      </c>
      <c r="AA599" s="30">
        <v>0</v>
      </c>
    </row>
    <row r="600" spans="2:27" hidden="1" outlineLevel="2" x14ac:dyDescent="0.35">
      <c r="B600" s="52" t="str">
        <f t="shared" si="75"/>
        <v>HVDC insurance and reserves costs (HVDC)</v>
      </c>
      <c r="C600" s="29">
        <f t="shared" si="69"/>
        <v>95</v>
      </c>
      <c r="D600" s="50" t="s">
        <v>25</v>
      </c>
      <c r="E600" s="29"/>
      <c r="F600" s="29"/>
      <c r="G600" s="29"/>
      <c r="H600" s="29"/>
      <c r="I600" s="29"/>
      <c r="J600" s="29"/>
      <c r="K600" s="29"/>
      <c r="L600" s="30">
        <v>0</v>
      </c>
      <c r="M600" s="30">
        <v>0</v>
      </c>
      <c r="N600" s="30">
        <v>0</v>
      </c>
      <c r="O600" s="30">
        <v>0</v>
      </c>
      <c r="P600" s="30">
        <v>0</v>
      </c>
      <c r="Q600" s="30">
        <v>0</v>
      </c>
      <c r="R600" s="30">
        <v>0</v>
      </c>
      <c r="S600" s="30">
        <v>0</v>
      </c>
      <c r="T600" s="30">
        <v>0</v>
      </c>
      <c r="U600" s="30">
        <v>0</v>
      </c>
      <c r="V600" s="30">
        <v>0</v>
      </c>
      <c r="W600" s="30">
        <v>0</v>
      </c>
      <c r="X600" s="30">
        <v>0</v>
      </c>
      <c r="Y600" s="30">
        <v>0</v>
      </c>
      <c r="Z600" s="30">
        <v>0</v>
      </c>
      <c r="AA600" s="30">
        <v>0</v>
      </c>
    </row>
    <row r="601" spans="2:27" hidden="1" outlineLevel="2" x14ac:dyDescent="0.35">
      <c r="B601" s="53" t="str">
        <f t="shared" si="70"/>
        <v>Opening RAB value (V)</v>
      </c>
      <c r="C601" s="31">
        <f t="shared" si="69"/>
        <v>96</v>
      </c>
      <c r="D601" s="51" t="s">
        <v>25</v>
      </c>
      <c r="E601" s="31"/>
      <c r="F601" s="31"/>
      <c r="G601" s="31"/>
      <c r="H601" s="31"/>
      <c r="I601" s="31"/>
      <c r="J601" s="31"/>
      <c r="K601" s="31"/>
      <c r="L601" s="32">
        <v>0</v>
      </c>
      <c r="M601" s="32">
        <v>0</v>
      </c>
      <c r="N601" s="32">
        <v>0</v>
      </c>
      <c r="O601" s="32">
        <v>0</v>
      </c>
      <c r="P601" s="32">
        <v>0</v>
      </c>
      <c r="Q601" s="32">
        <v>0</v>
      </c>
      <c r="R601" s="32">
        <v>0</v>
      </c>
      <c r="S601" s="32">
        <v>0</v>
      </c>
      <c r="T601" s="32">
        <v>0</v>
      </c>
      <c r="U601" s="32">
        <v>0</v>
      </c>
      <c r="V601" s="32">
        <v>0</v>
      </c>
      <c r="W601" s="32">
        <v>0</v>
      </c>
      <c r="X601" s="32">
        <v>0</v>
      </c>
      <c r="Y601" s="32">
        <v>0</v>
      </c>
      <c r="Z601" s="32">
        <v>0</v>
      </c>
      <c r="AA601" s="32">
        <v>0</v>
      </c>
    </row>
    <row r="602" spans="2:27" hidden="1" outlineLevel="2" x14ac:dyDescent="0.35">
      <c r="B602" s="53" t="str">
        <f t="shared" si="71"/>
        <v>Accounting Depreciation (Da)</v>
      </c>
      <c r="C602" s="31">
        <f t="shared" si="69"/>
        <v>96</v>
      </c>
      <c r="D602" s="51" t="s">
        <v>25</v>
      </c>
      <c r="E602" s="31"/>
      <c r="F602" s="31"/>
      <c r="G602" s="31"/>
      <c r="H602" s="31"/>
      <c r="I602" s="31"/>
      <c r="J602" s="31"/>
      <c r="K602" s="31"/>
      <c r="L602" s="32">
        <v>0</v>
      </c>
      <c r="M602" s="32">
        <v>0</v>
      </c>
      <c r="N602" s="32">
        <v>0</v>
      </c>
      <c r="O602" s="32">
        <v>0</v>
      </c>
      <c r="P602" s="32">
        <v>0</v>
      </c>
      <c r="Q602" s="32">
        <v>0</v>
      </c>
      <c r="R602" s="32">
        <v>0</v>
      </c>
      <c r="S602" s="32">
        <v>0</v>
      </c>
      <c r="T602" s="32">
        <v>0</v>
      </c>
      <c r="U602" s="32">
        <v>0</v>
      </c>
      <c r="V602" s="32">
        <v>0</v>
      </c>
      <c r="W602" s="32">
        <v>0</v>
      </c>
      <c r="X602" s="32">
        <v>0</v>
      </c>
      <c r="Y602" s="32">
        <v>0</v>
      </c>
      <c r="Z602" s="32">
        <v>0</v>
      </c>
      <c r="AA602" s="32">
        <v>0</v>
      </c>
    </row>
    <row r="603" spans="2:27" hidden="1" outlineLevel="2" x14ac:dyDescent="0.35">
      <c r="B603" s="53" t="str">
        <f t="shared" si="72"/>
        <v>Tax Depreciation (TD)</v>
      </c>
      <c r="C603" s="31">
        <f t="shared" si="69"/>
        <v>96</v>
      </c>
      <c r="D603" s="51" t="s">
        <v>25</v>
      </c>
      <c r="E603" s="31"/>
      <c r="F603" s="31"/>
      <c r="G603" s="31"/>
      <c r="H603" s="31"/>
      <c r="I603" s="31"/>
      <c r="J603" s="31"/>
      <c r="K603" s="31"/>
      <c r="L603" s="32">
        <v>0</v>
      </c>
      <c r="M603" s="32">
        <v>0</v>
      </c>
      <c r="N603" s="32">
        <v>0</v>
      </c>
      <c r="O603" s="32">
        <v>0</v>
      </c>
      <c r="P603" s="32">
        <v>0</v>
      </c>
      <c r="Q603" s="32">
        <v>0</v>
      </c>
      <c r="R603" s="32">
        <v>0</v>
      </c>
      <c r="S603" s="32">
        <v>0</v>
      </c>
      <c r="T603" s="32">
        <v>0</v>
      </c>
      <c r="U603" s="32">
        <v>0</v>
      </c>
      <c r="V603" s="32">
        <v>0</v>
      </c>
      <c r="W603" s="32">
        <v>0</v>
      </c>
      <c r="X603" s="32">
        <v>0</v>
      </c>
      <c r="Y603" s="32">
        <v>0</v>
      </c>
      <c r="Z603" s="32">
        <v>0</v>
      </c>
      <c r="AA603" s="32">
        <v>0</v>
      </c>
    </row>
    <row r="604" spans="2:27" hidden="1" outlineLevel="2" x14ac:dyDescent="0.35">
      <c r="B604" s="53" t="str">
        <f t="shared" si="73"/>
        <v>Value of commissioned assets (V)</v>
      </c>
      <c r="C604" s="31">
        <f t="shared" si="69"/>
        <v>96</v>
      </c>
      <c r="D604" s="51" t="s">
        <v>25</v>
      </c>
      <c r="E604" s="31"/>
      <c r="F604" s="31"/>
      <c r="G604" s="31"/>
      <c r="H604" s="31"/>
      <c r="I604" s="31"/>
      <c r="J604" s="31"/>
      <c r="K604" s="31"/>
      <c r="L604" s="32">
        <v>0</v>
      </c>
      <c r="M604" s="32">
        <v>0</v>
      </c>
      <c r="N604" s="32">
        <v>0</v>
      </c>
      <c r="O604" s="32">
        <v>0</v>
      </c>
      <c r="P604" s="32">
        <v>0</v>
      </c>
      <c r="Q604" s="32">
        <v>0</v>
      </c>
      <c r="R604" s="32">
        <v>0</v>
      </c>
      <c r="S604" s="32">
        <v>0</v>
      </c>
      <c r="T604" s="32">
        <v>0</v>
      </c>
      <c r="U604" s="32">
        <v>0</v>
      </c>
      <c r="V604" s="32">
        <v>0</v>
      </c>
      <c r="W604" s="32">
        <v>0</v>
      </c>
      <c r="X604" s="32">
        <v>0</v>
      </c>
      <c r="Y604" s="32">
        <v>0</v>
      </c>
      <c r="Z604" s="32">
        <v>0</v>
      </c>
      <c r="AA604" s="32">
        <v>0</v>
      </c>
    </row>
    <row r="605" spans="2:27" hidden="1" outlineLevel="2" x14ac:dyDescent="0.35">
      <c r="B605" s="53" t="str">
        <f t="shared" si="74"/>
        <v>Transmission alternatives costs and MCP opex (TA + MCP)</v>
      </c>
      <c r="C605" s="31">
        <f t="shared" si="69"/>
        <v>96</v>
      </c>
      <c r="D605" s="51" t="s">
        <v>25</v>
      </c>
      <c r="E605" s="31"/>
      <c r="F605" s="31"/>
      <c r="G605" s="31"/>
      <c r="H605" s="31"/>
      <c r="I605" s="31"/>
      <c r="J605" s="31"/>
      <c r="K605" s="31"/>
      <c r="L605" s="32">
        <v>0</v>
      </c>
      <c r="M605" s="32">
        <v>0</v>
      </c>
      <c r="N605" s="32">
        <v>0</v>
      </c>
      <c r="O605" s="32">
        <v>0</v>
      </c>
      <c r="P605" s="32">
        <v>0</v>
      </c>
      <c r="Q605" s="32">
        <v>0</v>
      </c>
      <c r="R605" s="32">
        <v>0</v>
      </c>
      <c r="S605" s="32">
        <v>0</v>
      </c>
      <c r="T605" s="32">
        <v>0</v>
      </c>
      <c r="U605" s="32">
        <v>0</v>
      </c>
      <c r="V605" s="32">
        <v>0</v>
      </c>
      <c r="W605" s="32">
        <v>0</v>
      </c>
      <c r="X605" s="32">
        <v>0</v>
      </c>
      <c r="Y605" s="32">
        <v>0</v>
      </c>
      <c r="Z605" s="32">
        <v>0</v>
      </c>
      <c r="AA605" s="32">
        <v>0</v>
      </c>
    </row>
    <row r="606" spans="2:27" hidden="1" outlineLevel="2" x14ac:dyDescent="0.35">
      <c r="B606" s="53" t="str">
        <f t="shared" si="75"/>
        <v>HVDC insurance and reserves costs (HVDC)</v>
      </c>
      <c r="C606" s="31">
        <f t="shared" si="69"/>
        <v>96</v>
      </c>
      <c r="D606" s="51" t="s">
        <v>25</v>
      </c>
      <c r="E606" s="31"/>
      <c r="F606" s="31"/>
      <c r="G606" s="31"/>
      <c r="H606" s="31"/>
      <c r="I606" s="31"/>
      <c r="J606" s="31"/>
      <c r="K606" s="31"/>
      <c r="L606" s="32">
        <v>0</v>
      </c>
      <c r="M606" s="32">
        <v>0</v>
      </c>
      <c r="N606" s="32">
        <v>0</v>
      </c>
      <c r="O606" s="32">
        <v>0</v>
      </c>
      <c r="P606" s="32">
        <v>0</v>
      </c>
      <c r="Q606" s="32">
        <v>0</v>
      </c>
      <c r="R606" s="32">
        <v>0</v>
      </c>
      <c r="S606" s="32">
        <v>0</v>
      </c>
      <c r="T606" s="32">
        <v>0</v>
      </c>
      <c r="U606" s="32">
        <v>0</v>
      </c>
      <c r="V606" s="32">
        <v>0</v>
      </c>
      <c r="W606" s="32">
        <v>0</v>
      </c>
      <c r="X606" s="32">
        <v>0</v>
      </c>
      <c r="Y606" s="32">
        <v>0</v>
      </c>
      <c r="Z606" s="32">
        <v>0</v>
      </c>
      <c r="AA606" s="32">
        <v>0</v>
      </c>
    </row>
    <row r="607" spans="2:27" hidden="1" outlineLevel="2" x14ac:dyDescent="0.35">
      <c r="B607" s="52" t="str">
        <f t="shared" si="70"/>
        <v>Opening RAB value (V)</v>
      </c>
      <c r="C607" s="29">
        <f t="shared" si="69"/>
        <v>97</v>
      </c>
      <c r="D607" s="50" t="s">
        <v>25</v>
      </c>
      <c r="E607" s="29"/>
      <c r="F607" s="29"/>
      <c r="G607" s="29"/>
      <c r="H607" s="29"/>
      <c r="I607" s="29"/>
      <c r="J607" s="29"/>
      <c r="K607" s="29"/>
      <c r="L607" s="30">
        <v>0</v>
      </c>
      <c r="M607" s="30">
        <v>0</v>
      </c>
      <c r="N607" s="30">
        <v>0</v>
      </c>
      <c r="O607" s="30">
        <v>0</v>
      </c>
      <c r="P607" s="30">
        <v>0</v>
      </c>
      <c r="Q607" s="30">
        <v>0</v>
      </c>
      <c r="R607" s="30">
        <v>0</v>
      </c>
      <c r="S607" s="30">
        <v>0</v>
      </c>
      <c r="T607" s="30">
        <v>0</v>
      </c>
      <c r="U607" s="30">
        <v>0</v>
      </c>
      <c r="V607" s="30">
        <v>0</v>
      </c>
      <c r="W607" s="30">
        <v>0</v>
      </c>
      <c r="X607" s="30">
        <v>0</v>
      </c>
      <c r="Y607" s="30">
        <v>0</v>
      </c>
      <c r="Z607" s="30">
        <v>0</v>
      </c>
      <c r="AA607" s="30">
        <v>0</v>
      </c>
    </row>
    <row r="608" spans="2:27" hidden="1" outlineLevel="2" x14ac:dyDescent="0.35">
      <c r="B608" s="52" t="str">
        <f t="shared" si="71"/>
        <v>Accounting Depreciation (Da)</v>
      </c>
      <c r="C608" s="29">
        <f t="shared" si="69"/>
        <v>97</v>
      </c>
      <c r="D608" s="50" t="s">
        <v>25</v>
      </c>
      <c r="E608" s="29"/>
      <c r="F608" s="29"/>
      <c r="G608" s="29"/>
      <c r="H608" s="29"/>
      <c r="I608" s="29"/>
      <c r="J608" s="29"/>
      <c r="K608" s="29"/>
      <c r="L608" s="30">
        <v>0</v>
      </c>
      <c r="M608" s="30">
        <v>0</v>
      </c>
      <c r="N608" s="30">
        <v>0</v>
      </c>
      <c r="O608" s="30">
        <v>0</v>
      </c>
      <c r="P608" s="30">
        <v>0</v>
      </c>
      <c r="Q608" s="30">
        <v>0</v>
      </c>
      <c r="R608" s="30">
        <v>0</v>
      </c>
      <c r="S608" s="30">
        <v>0</v>
      </c>
      <c r="T608" s="30">
        <v>0</v>
      </c>
      <c r="U608" s="30">
        <v>0</v>
      </c>
      <c r="V608" s="30">
        <v>0</v>
      </c>
      <c r="W608" s="30">
        <v>0</v>
      </c>
      <c r="X608" s="30">
        <v>0</v>
      </c>
      <c r="Y608" s="30">
        <v>0</v>
      </c>
      <c r="Z608" s="30">
        <v>0</v>
      </c>
      <c r="AA608" s="30">
        <v>0</v>
      </c>
    </row>
    <row r="609" spans="2:27" hidden="1" outlineLevel="2" x14ac:dyDescent="0.35">
      <c r="B609" s="52" t="str">
        <f t="shared" si="72"/>
        <v>Tax Depreciation (TD)</v>
      </c>
      <c r="C609" s="29">
        <f t="shared" si="69"/>
        <v>97</v>
      </c>
      <c r="D609" s="50" t="s">
        <v>25</v>
      </c>
      <c r="E609" s="29"/>
      <c r="F609" s="29"/>
      <c r="G609" s="29"/>
      <c r="H609" s="29"/>
      <c r="I609" s="29"/>
      <c r="J609" s="29"/>
      <c r="K609" s="29"/>
      <c r="L609" s="30">
        <v>0</v>
      </c>
      <c r="M609" s="30">
        <v>0</v>
      </c>
      <c r="N609" s="30">
        <v>0</v>
      </c>
      <c r="O609" s="30">
        <v>0</v>
      </c>
      <c r="P609" s="30">
        <v>0</v>
      </c>
      <c r="Q609" s="30">
        <v>0</v>
      </c>
      <c r="R609" s="30">
        <v>0</v>
      </c>
      <c r="S609" s="30">
        <v>0</v>
      </c>
      <c r="T609" s="30">
        <v>0</v>
      </c>
      <c r="U609" s="30">
        <v>0</v>
      </c>
      <c r="V609" s="30">
        <v>0</v>
      </c>
      <c r="W609" s="30">
        <v>0</v>
      </c>
      <c r="X609" s="30">
        <v>0</v>
      </c>
      <c r="Y609" s="30">
        <v>0</v>
      </c>
      <c r="Z609" s="30">
        <v>0</v>
      </c>
      <c r="AA609" s="30">
        <v>0</v>
      </c>
    </row>
    <row r="610" spans="2:27" hidden="1" outlineLevel="2" x14ac:dyDescent="0.35">
      <c r="B610" s="52" t="str">
        <f t="shared" si="73"/>
        <v>Value of commissioned assets (V)</v>
      </c>
      <c r="C610" s="29">
        <f t="shared" si="69"/>
        <v>97</v>
      </c>
      <c r="D610" s="50" t="s">
        <v>25</v>
      </c>
      <c r="E610" s="29"/>
      <c r="F610" s="29"/>
      <c r="G610" s="29"/>
      <c r="H610" s="29"/>
      <c r="I610" s="29"/>
      <c r="J610" s="29"/>
      <c r="K610" s="29"/>
      <c r="L610" s="30">
        <v>0</v>
      </c>
      <c r="M610" s="30">
        <v>0</v>
      </c>
      <c r="N610" s="30">
        <v>0</v>
      </c>
      <c r="O610" s="30">
        <v>0</v>
      </c>
      <c r="P610" s="30">
        <v>0</v>
      </c>
      <c r="Q610" s="30">
        <v>0</v>
      </c>
      <c r="R610" s="30">
        <v>0</v>
      </c>
      <c r="S610" s="30">
        <v>0</v>
      </c>
      <c r="T610" s="30">
        <v>0</v>
      </c>
      <c r="U610" s="30">
        <v>0</v>
      </c>
      <c r="V610" s="30">
        <v>0</v>
      </c>
      <c r="W610" s="30">
        <v>0</v>
      </c>
      <c r="X610" s="30">
        <v>0</v>
      </c>
      <c r="Y610" s="30">
        <v>0</v>
      </c>
      <c r="Z610" s="30">
        <v>0</v>
      </c>
      <c r="AA610" s="30">
        <v>0</v>
      </c>
    </row>
    <row r="611" spans="2:27" hidden="1" outlineLevel="2" x14ac:dyDescent="0.35">
      <c r="B611" s="52" t="str">
        <f t="shared" si="74"/>
        <v>Transmission alternatives costs and MCP opex (TA + MCP)</v>
      </c>
      <c r="C611" s="29">
        <f t="shared" si="69"/>
        <v>97</v>
      </c>
      <c r="D611" s="50" t="s">
        <v>25</v>
      </c>
      <c r="E611" s="29"/>
      <c r="F611" s="29"/>
      <c r="G611" s="29"/>
      <c r="H611" s="29"/>
      <c r="I611" s="29"/>
      <c r="J611" s="29"/>
      <c r="K611" s="29"/>
      <c r="L611" s="30">
        <v>0</v>
      </c>
      <c r="M611" s="30">
        <v>0</v>
      </c>
      <c r="N611" s="30">
        <v>0</v>
      </c>
      <c r="O611" s="30">
        <v>0</v>
      </c>
      <c r="P611" s="30">
        <v>0</v>
      </c>
      <c r="Q611" s="30">
        <v>0</v>
      </c>
      <c r="R611" s="30">
        <v>0</v>
      </c>
      <c r="S611" s="30">
        <v>0</v>
      </c>
      <c r="T611" s="30">
        <v>0</v>
      </c>
      <c r="U611" s="30">
        <v>0</v>
      </c>
      <c r="V611" s="30">
        <v>0</v>
      </c>
      <c r="W611" s="30">
        <v>0</v>
      </c>
      <c r="X611" s="30">
        <v>0</v>
      </c>
      <c r="Y611" s="30">
        <v>0</v>
      </c>
      <c r="Z611" s="30">
        <v>0</v>
      </c>
      <c r="AA611" s="30">
        <v>0</v>
      </c>
    </row>
    <row r="612" spans="2:27" hidden="1" outlineLevel="2" x14ac:dyDescent="0.35">
      <c r="B612" s="52" t="str">
        <f t="shared" si="75"/>
        <v>HVDC insurance and reserves costs (HVDC)</v>
      </c>
      <c r="C612" s="29">
        <f t="shared" si="69"/>
        <v>97</v>
      </c>
      <c r="D612" s="50" t="s">
        <v>25</v>
      </c>
      <c r="E612" s="29"/>
      <c r="F612" s="29"/>
      <c r="G612" s="29"/>
      <c r="H612" s="29"/>
      <c r="I612" s="29"/>
      <c r="J612" s="29"/>
      <c r="K612" s="29"/>
      <c r="L612" s="30">
        <v>0</v>
      </c>
      <c r="M612" s="30">
        <v>0</v>
      </c>
      <c r="N612" s="30">
        <v>0</v>
      </c>
      <c r="O612" s="30">
        <v>0</v>
      </c>
      <c r="P612" s="30">
        <v>0</v>
      </c>
      <c r="Q612" s="30">
        <v>0</v>
      </c>
      <c r="R612" s="30">
        <v>0</v>
      </c>
      <c r="S612" s="30">
        <v>0</v>
      </c>
      <c r="T612" s="30">
        <v>0</v>
      </c>
      <c r="U612" s="30">
        <v>0</v>
      </c>
      <c r="V612" s="30">
        <v>0</v>
      </c>
      <c r="W612" s="30">
        <v>0</v>
      </c>
      <c r="X612" s="30">
        <v>0</v>
      </c>
      <c r="Y612" s="30">
        <v>0</v>
      </c>
      <c r="Z612" s="30">
        <v>0</v>
      </c>
      <c r="AA612" s="30">
        <v>0</v>
      </c>
    </row>
    <row r="613" spans="2:27" hidden="1" outlineLevel="2" x14ac:dyDescent="0.35">
      <c r="B613" s="53" t="str">
        <f t="shared" si="70"/>
        <v>Opening RAB value (V)</v>
      </c>
      <c r="C613" s="31">
        <f t="shared" si="69"/>
        <v>98</v>
      </c>
      <c r="D613" s="51" t="s">
        <v>25</v>
      </c>
      <c r="E613" s="31"/>
      <c r="F613" s="31"/>
      <c r="G613" s="31"/>
      <c r="H613" s="31"/>
      <c r="I613" s="31"/>
      <c r="J613" s="31"/>
      <c r="K613" s="31"/>
      <c r="L613" s="32">
        <v>0</v>
      </c>
      <c r="M613" s="32">
        <v>0</v>
      </c>
      <c r="N613" s="32">
        <v>0</v>
      </c>
      <c r="O613" s="32">
        <v>0</v>
      </c>
      <c r="P613" s="32">
        <v>0</v>
      </c>
      <c r="Q613" s="32">
        <v>0</v>
      </c>
      <c r="R613" s="32">
        <v>0</v>
      </c>
      <c r="S613" s="32">
        <v>0</v>
      </c>
      <c r="T613" s="32">
        <v>0</v>
      </c>
      <c r="U613" s="32">
        <v>0</v>
      </c>
      <c r="V613" s="32">
        <v>0</v>
      </c>
      <c r="W613" s="32">
        <v>0</v>
      </c>
      <c r="X613" s="32">
        <v>0</v>
      </c>
      <c r="Y613" s="32">
        <v>0</v>
      </c>
      <c r="Z613" s="32">
        <v>0</v>
      </c>
      <c r="AA613" s="32">
        <v>0</v>
      </c>
    </row>
    <row r="614" spans="2:27" hidden="1" outlineLevel="2" x14ac:dyDescent="0.35">
      <c r="B614" s="53" t="str">
        <f t="shared" si="71"/>
        <v>Accounting Depreciation (Da)</v>
      </c>
      <c r="C614" s="31">
        <f t="shared" ref="C614:C630" si="76">+C608+1</f>
        <v>98</v>
      </c>
      <c r="D614" s="51" t="s">
        <v>25</v>
      </c>
      <c r="E614" s="31"/>
      <c r="F614" s="31"/>
      <c r="G614" s="31"/>
      <c r="H614" s="31"/>
      <c r="I614" s="31"/>
      <c r="J614" s="31"/>
      <c r="K614" s="31"/>
      <c r="L614" s="32">
        <v>0</v>
      </c>
      <c r="M614" s="32">
        <v>0</v>
      </c>
      <c r="N614" s="32">
        <v>0</v>
      </c>
      <c r="O614" s="32">
        <v>0</v>
      </c>
      <c r="P614" s="32">
        <v>0</v>
      </c>
      <c r="Q614" s="32">
        <v>0</v>
      </c>
      <c r="R614" s="32">
        <v>0</v>
      </c>
      <c r="S614" s="32">
        <v>0</v>
      </c>
      <c r="T614" s="32">
        <v>0</v>
      </c>
      <c r="U614" s="32">
        <v>0</v>
      </c>
      <c r="V614" s="32">
        <v>0</v>
      </c>
      <c r="W614" s="32">
        <v>0</v>
      </c>
      <c r="X614" s="32">
        <v>0</v>
      </c>
      <c r="Y614" s="32">
        <v>0</v>
      </c>
      <c r="Z614" s="32">
        <v>0</v>
      </c>
      <c r="AA614" s="32">
        <v>0</v>
      </c>
    </row>
    <row r="615" spans="2:27" hidden="1" outlineLevel="2" x14ac:dyDescent="0.35">
      <c r="B615" s="53" t="str">
        <f t="shared" si="72"/>
        <v>Tax Depreciation (TD)</v>
      </c>
      <c r="C615" s="31">
        <f t="shared" si="76"/>
        <v>98</v>
      </c>
      <c r="D615" s="51" t="s">
        <v>25</v>
      </c>
      <c r="E615" s="31"/>
      <c r="F615" s="31"/>
      <c r="G615" s="31"/>
      <c r="H615" s="31"/>
      <c r="I615" s="31"/>
      <c r="J615" s="31"/>
      <c r="K615" s="31"/>
      <c r="L615" s="32">
        <v>0</v>
      </c>
      <c r="M615" s="32">
        <v>0</v>
      </c>
      <c r="N615" s="32">
        <v>0</v>
      </c>
      <c r="O615" s="32">
        <v>0</v>
      </c>
      <c r="P615" s="32">
        <v>0</v>
      </c>
      <c r="Q615" s="32">
        <v>0</v>
      </c>
      <c r="R615" s="32">
        <v>0</v>
      </c>
      <c r="S615" s="32">
        <v>0</v>
      </c>
      <c r="T615" s="32">
        <v>0</v>
      </c>
      <c r="U615" s="32">
        <v>0</v>
      </c>
      <c r="V615" s="32">
        <v>0</v>
      </c>
      <c r="W615" s="32">
        <v>0</v>
      </c>
      <c r="X615" s="32">
        <v>0</v>
      </c>
      <c r="Y615" s="32">
        <v>0</v>
      </c>
      <c r="Z615" s="32">
        <v>0</v>
      </c>
      <c r="AA615" s="32">
        <v>0</v>
      </c>
    </row>
    <row r="616" spans="2:27" hidden="1" outlineLevel="2" x14ac:dyDescent="0.35">
      <c r="B616" s="53" t="str">
        <f t="shared" si="73"/>
        <v>Value of commissioned assets (V)</v>
      </c>
      <c r="C616" s="31">
        <f t="shared" si="76"/>
        <v>98</v>
      </c>
      <c r="D616" s="51" t="s">
        <v>25</v>
      </c>
      <c r="E616" s="31"/>
      <c r="F616" s="31"/>
      <c r="G616" s="31"/>
      <c r="H616" s="31"/>
      <c r="I616" s="31"/>
      <c r="J616" s="31"/>
      <c r="K616" s="31"/>
      <c r="L616" s="32">
        <v>0</v>
      </c>
      <c r="M616" s="32">
        <v>0</v>
      </c>
      <c r="N616" s="32">
        <v>0</v>
      </c>
      <c r="O616" s="32">
        <v>0</v>
      </c>
      <c r="P616" s="32">
        <v>0</v>
      </c>
      <c r="Q616" s="32">
        <v>0</v>
      </c>
      <c r="R616" s="32">
        <v>0</v>
      </c>
      <c r="S616" s="32">
        <v>0</v>
      </c>
      <c r="T616" s="32">
        <v>0</v>
      </c>
      <c r="U616" s="32">
        <v>0</v>
      </c>
      <c r="V616" s="32">
        <v>0</v>
      </c>
      <c r="W616" s="32">
        <v>0</v>
      </c>
      <c r="X616" s="32">
        <v>0</v>
      </c>
      <c r="Y616" s="32">
        <v>0</v>
      </c>
      <c r="Z616" s="32">
        <v>0</v>
      </c>
      <c r="AA616" s="32">
        <v>0</v>
      </c>
    </row>
    <row r="617" spans="2:27" hidden="1" outlineLevel="2" x14ac:dyDescent="0.35">
      <c r="B617" s="53" t="str">
        <f t="shared" si="74"/>
        <v>Transmission alternatives costs and MCP opex (TA + MCP)</v>
      </c>
      <c r="C617" s="31">
        <f t="shared" si="76"/>
        <v>98</v>
      </c>
      <c r="D617" s="51" t="s">
        <v>25</v>
      </c>
      <c r="E617" s="31"/>
      <c r="F617" s="31"/>
      <c r="G617" s="31"/>
      <c r="H617" s="31"/>
      <c r="I617" s="31"/>
      <c r="J617" s="31"/>
      <c r="K617" s="31"/>
      <c r="L617" s="32">
        <v>0</v>
      </c>
      <c r="M617" s="32">
        <v>0</v>
      </c>
      <c r="N617" s="32">
        <v>0</v>
      </c>
      <c r="O617" s="32">
        <v>0</v>
      </c>
      <c r="P617" s="32">
        <v>0</v>
      </c>
      <c r="Q617" s="32">
        <v>0</v>
      </c>
      <c r="R617" s="32">
        <v>0</v>
      </c>
      <c r="S617" s="32">
        <v>0</v>
      </c>
      <c r="T617" s="32">
        <v>0</v>
      </c>
      <c r="U617" s="32">
        <v>0</v>
      </c>
      <c r="V617" s="32">
        <v>0</v>
      </c>
      <c r="W617" s="32">
        <v>0</v>
      </c>
      <c r="X617" s="32">
        <v>0</v>
      </c>
      <c r="Y617" s="32">
        <v>0</v>
      </c>
      <c r="Z617" s="32">
        <v>0</v>
      </c>
      <c r="AA617" s="32">
        <v>0</v>
      </c>
    </row>
    <row r="618" spans="2:27" hidden="1" outlineLevel="2" x14ac:dyDescent="0.35">
      <c r="B618" s="53" t="str">
        <f t="shared" si="75"/>
        <v>HVDC insurance and reserves costs (HVDC)</v>
      </c>
      <c r="C618" s="31">
        <f t="shared" si="76"/>
        <v>98</v>
      </c>
      <c r="D618" s="51" t="s">
        <v>25</v>
      </c>
      <c r="E618" s="31"/>
      <c r="F618" s="31"/>
      <c r="G618" s="31"/>
      <c r="H618" s="31"/>
      <c r="I618" s="31"/>
      <c r="J618" s="31"/>
      <c r="K618" s="31"/>
      <c r="L618" s="32">
        <v>0</v>
      </c>
      <c r="M618" s="32">
        <v>0</v>
      </c>
      <c r="N618" s="32">
        <v>0</v>
      </c>
      <c r="O618" s="32">
        <v>0</v>
      </c>
      <c r="P618" s="32">
        <v>0</v>
      </c>
      <c r="Q618" s="32">
        <v>0</v>
      </c>
      <c r="R618" s="32">
        <v>0</v>
      </c>
      <c r="S618" s="32">
        <v>0</v>
      </c>
      <c r="T618" s="32">
        <v>0</v>
      </c>
      <c r="U618" s="32">
        <v>0</v>
      </c>
      <c r="V618" s="32">
        <v>0</v>
      </c>
      <c r="W618" s="32">
        <v>0</v>
      </c>
      <c r="X618" s="32">
        <v>0</v>
      </c>
      <c r="Y618" s="32">
        <v>0</v>
      </c>
      <c r="Z618" s="32">
        <v>0</v>
      </c>
      <c r="AA618" s="32">
        <v>0</v>
      </c>
    </row>
    <row r="619" spans="2:27" hidden="1" outlineLevel="2" x14ac:dyDescent="0.35">
      <c r="B619" s="52" t="str">
        <f t="shared" si="70"/>
        <v>Opening RAB value (V)</v>
      </c>
      <c r="C619" s="29">
        <f t="shared" si="76"/>
        <v>99</v>
      </c>
      <c r="D619" s="50" t="s">
        <v>25</v>
      </c>
      <c r="E619" s="29"/>
      <c r="F619" s="29"/>
      <c r="G619" s="29"/>
      <c r="H619" s="29"/>
      <c r="I619" s="29"/>
      <c r="J619" s="29"/>
      <c r="K619" s="29"/>
      <c r="L619" s="30">
        <v>0</v>
      </c>
      <c r="M619" s="30">
        <v>0</v>
      </c>
      <c r="N619" s="30">
        <v>0</v>
      </c>
      <c r="O619" s="30">
        <v>0</v>
      </c>
      <c r="P619" s="30">
        <v>0</v>
      </c>
      <c r="Q619" s="30">
        <v>0</v>
      </c>
      <c r="R619" s="30">
        <v>0</v>
      </c>
      <c r="S619" s="30">
        <v>0</v>
      </c>
      <c r="T619" s="30">
        <v>0</v>
      </c>
      <c r="U619" s="30">
        <v>0</v>
      </c>
      <c r="V619" s="30">
        <v>0</v>
      </c>
      <c r="W619" s="30">
        <v>0</v>
      </c>
      <c r="X619" s="30">
        <v>0</v>
      </c>
      <c r="Y619" s="30">
        <v>0</v>
      </c>
      <c r="Z619" s="30">
        <v>0</v>
      </c>
      <c r="AA619" s="30">
        <v>0</v>
      </c>
    </row>
    <row r="620" spans="2:27" hidden="1" outlineLevel="2" x14ac:dyDescent="0.35">
      <c r="B620" s="52" t="str">
        <f t="shared" si="71"/>
        <v>Accounting Depreciation (Da)</v>
      </c>
      <c r="C620" s="29">
        <f t="shared" si="76"/>
        <v>99</v>
      </c>
      <c r="D620" s="50" t="s">
        <v>25</v>
      </c>
      <c r="E620" s="29"/>
      <c r="F620" s="29"/>
      <c r="G620" s="29"/>
      <c r="H620" s="29"/>
      <c r="I620" s="29"/>
      <c r="J620" s="29"/>
      <c r="K620" s="29"/>
      <c r="L620" s="30">
        <v>0</v>
      </c>
      <c r="M620" s="30">
        <v>0</v>
      </c>
      <c r="N620" s="30">
        <v>0</v>
      </c>
      <c r="O620" s="30">
        <v>0</v>
      </c>
      <c r="P620" s="30">
        <v>0</v>
      </c>
      <c r="Q620" s="30">
        <v>0</v>
      </c>
      <c r="R620" s="30">
        <v>0</v>
      </c>
      <c r="S620" s="30">
        <v>0</v>
      </c>
      <c r="T620" s="30">
        <v>0</v>
      </c>
      <c r="U620" s="30">
        <v>0</v>
      </c>
      <c r="V620" s="30">
        <v>0</v>
      </c>
      <c r="W620" s="30">
        <v>0</v>
      </c>
      <c r="X620" s="30">
        <v>0</v>
      </c>
      <c r="Y620" s="30">
        <v>0</v>
      </c>
      <c r="Z620" s="30">
        <v>0</v>
      </c>
      <c r="AA620" s="30">
        <v>0</v>
      </c>
    </row>
    <row r="621" spans="2:27" hidden="1" outlineLevel="2" x14ac:dyDescent="0.35">
      <c r="B621" s="52" t="str">
        <f t="shared" si="72"/>
        <v>Tax Depreciation (TD)</v>
      </c>
      <c r="C621" s="29">
        <f t="shared" si="76"/>
        <v>99</v>
      </c>
      <c r="D621" s="50" t="s">
        <v>25</v>
      </c>
      <c r="E621" s="29"/>
      <c r="F621" s="29"/>
      <c r="G621" s="29"/>
      <c r="H621" s="29"/>
      <c r="I621" s="29"/>
      <c r="J621" s="29"/>
      <c r="K621" s="29"/>
      <c r="L621" s="30">
        <v>0</v>
      </c>
      <c r="M621" s="30">
        <v>0</v>
      </c>
      <c r="N621" s="30">
        <v>0</v>
      </c>
      <c r="O621" s="30">
        <v>0</v>
      </c>
      <c r="P621" s="30">
        <v>0</v>
      </c>
      <c r="Q621" s="30">
        <v>0</v>
      </c>
      <c r="R621" s="30">
        <v>0</v>
      </c>
      <c r="S621" s="30">
        <v>0</v>
      </c>
      <c r="T621" s="30">
        <v>0</v>
      </c>
      <c r="U621" s="30">
        <v>0</v>
      </c>
      <c r="V621" s="30">
        <v>0</v>
      </c>
      <c r="W621" s="30">
        <v>0</v>
      </c>
      <c r="X621" s="30">
        <v>0</v>
      </c>
      <c r="Y621" s="30">
        <v>0</v>
      </c>
      <c r="Z621" s="30">
        <v>0</v>
      </c>
      <c r="AA621" s="30">
        <v>0</v>
      </c>
    </row>
    <row r="622" spans="2:27" hidden="1" outlineLevel="2" x14ac:dyDescent="0.35">
      <c r="B622" s="52" t="str">
        <f t="shared" si="73"/>
        <v>Value of commissioned assets (V)</v>
      </c>
      <c r="C622" s="29">
        <f t="shared" si="76"/>
        <v>99</v>
      </c>
      <c r="D622" s="50" t="s">
        <v>25</v>
      </c>
      <c r="E622" s="29"/>
      <c r="F622" s="29"/>
      <c r="G622" s="29"/>
      <c r="H622" s="29"/>
      <c r="I622" s="29"/>
      <c r="J622" s="29"/>
      <c r="K622" s="29"/>
      <c r="L622" s="30">
        <v>0</v>
      </c>
      <c r="M622" s="30">
        <v>0</v>
      </c>
      <c r="N622" s="30">
        <v>0</v>
      </c>
      <c r="O622" s="30">
        <v>0</v>
      </c>
      <c r="P622" s="30">
        <v>0</v>
      </c>
      <c r="Q622" s="30">
        <v>0</v>
      </c>
      <c r="R622" s="30">
        <v>0</v>
      </c>
      <c r="S622" s="30">
        <v>0</v>
      </c>
      <c r="T622" s="30">
        <v>0</v>
      </c>
      <c r="U622" s="30">
        <v>0</v>
      </c>
      <c r="V622" s="30">
        <v>0</v>
      </c>
      <c r="W622" s="30">
        <v>0</v>
      </c>
      <c r="X622" s="30">
        <v>0</v>
      </c>
      <c r="Y622" s="30">
        <v>0</v>
      </c>
      <c r="Z622" s="30">
        <v>0</v>
      </c>
      <c r="AA622" s="30">
        <v>0</v>
      </c>
    </row>
    <row r="623" spans="2:27" hidden="1" outlineLevel="2" x14ac:dyDescent="0.35">
      <c r="B623" s="52" t="str">
        <f t="shared" si="74"/>
        <v>Transmission alternatives costs and MCP opex (TA + MCP)</v>
      </c>
      <c r="C623" s="29">
        <f t="shared" si="76"/>
        <v>99</v>
      </c>
      <c r="D623" s="50" t="s">
        <v>25</v>
      </c>
      <c r="E623" s="29"/>
      <c r="F623" s="29"/>
      <c r="G623" s="29"/>
      <c r="H623" s="29"/>
      <c r="I623" s="29"/>
      <c r="J623" s="29"/>
      <c r="K623" s="29"/>
      <c r="L623" s="30">
        <v>0</v>
      </c>
      <c r="M623" s="30">
        <v>0</v>
      </c>
      <c r="N623" s="30">
        <v>0</v>
      </c>
      <c r="O623" s="30">
        <v>0</v>
      </c>
      <c r="P623" s="30">
        <v>0</v>
      </c>
      <c r="Q623" s="30">
        <v>0</v>
      </c>
      <c r="R623" s="30">
        <v>0</v>
      </c>
      <c r="S623" s="30">
        <v>0</v>
      </c>
      <c r="T623" s="30">
        <v>0</v>
      </c>
      <c r="U623" s="30">
        <v>0</v>
      </c>
      <c r="V623" s="30">
        <v>0</v>
      </c>
      <c r="W623" s="30">
        <v>0</v>
      </c>
      <c r="X623" s="30">
        <v>0</v>
      </c>
      <c r="Y623" s="30">
        <v>0</v>
      </c>
      <c r="Z623" s="30">
        <v>0</v>
      </c>
      <c r="AA623" s="30">
        <v>0</v>
      </c>
    </row>
    <row r="624" spans="2:27" hidden="1" outlineLevel="2" x14ac:dyDescent="0.35">
      <c r="B624" s="52" t="str">
        <f t="shared" si="75"/>
        <v>HVDC insurance and reserves costs (HVDC)</v>
      </c>
      <c r="C624" s="29">
        <f t="shared" si="76"/>
        <v>99</v>
      </c>
      <c r="D624" s="50" t="s">
        <v>25</v>
      </c>
      <c r="E624" s="29"/>
      <c r="F624" s="29"/>
      <c r="G624" s="29"/>
      <c r="H624" s="29"/>
      <c r="I624" s="29"/>
      <c r="J624" s="29"/>
      <c r="K624" s="29"/>
      <c r="L624" s="30">
        <v>0</v>
      </c>
      <c r="M624" s="30">
        <v>0</v>
      </c>
      <c r="N624" s="30">
        <v>0</v>
      </c>
      <c r="O624" s="30">
        <v>0</v>
      </c>
      <c r="P624" s="30">
        <v>0</v>
      </c>
      <c r="Q624" s="30">
        <v>0</v>
      </c>
      <c r="R624" s="30">
        <v>0</v>
      </c>
      <c r="S624" s="30">
        <v>0</v>
      </c>
      <c r="T624" s="30">
        <v>0</v>
      </c>
      <c r="U624" s="30">
        <v>0</v>
      </c>
      <c r="V624" s="30">
        <v>0</v>
      </c>
      <c r="W624" s="30">
        <v>0</v>
      </c>
      <c r="X624" s="30">
        <v>0</v>
      </c>
      <c r="Y624" s="30">
        <v>0</v>
      </c>
      <c r="Z624" s="30">
        <v>0</v>
      </c>
      <c r="AA624" s="30">
        <v>0</v>
      </c>
    </row>
    <row r="625" spans="1:29" hidden="1" outlineLevel="2" x14ac:dyDescent="0.35">
      <c r="B625" s="53" t="str">
        <f t="shared" si="70"/>
        <v>Opening RAB value (V)</v>
      </c>
      <c r="C625" s="31">
        <f t="shared" si="76"/>
        <v>100</v>
      </c>
      <c r="D625" s="51" t="s">
        <v>25</v>
      </c>
      <c r="E625" s="31"/>
      <c r="F625" s="31"/>
      <c r="G625" s="31"/>
      <c r="H625" s="31"/>
      <c r="I625" s="31"/>
      <c r="J625" s="31"/>
      <c r="K625" s="31"/>
      <c r="L625" s="32">
        <v>0</v>
      </c>
      <c r="M625" s="32">
        <v>0</v>
      </c>
      <c r="N625" s="32">
        <v>0</v>
      </c>
      <c r="O625" s="32">
        <v>0</v>
      </c>
      <c r="P625" s="32">
        <v>0</v>
      </c>
      <c r="Q625" s="32">
        <v>0</v>
      </c>
      <c r="R625" s="32">
        <v>0</v>
      </c>
      <c r="S625" s="32">
        <v>0</v>
      </c>
      <c r="T625" s="32">
        <v>0</v>
      </c>
      <c r="U625" s="32">
        <v>0</v>
      </c>
      <c r="V625" s="32">
        <v>0</v>
      </c>
      <c r="W625" s="32">
        <v>0</v>
      </c>
      <c r="X625" s="32">
        <v>0</v>
      </c>
      <c r="Y625" s="32">
        <v>0</v>
      </c>
      <c r="Z625" s="32">
        <v>0</v>
      </c>
      <c r="AA625" s="32">
        <v>0</v>
      </c>
    </row>
    <row r="626" spans="1:29" hidden="1" outlineLevel="2" x14ac:dyDescent="0.35">
      <c r="B626" s="53" t="str">
        <f t="shared" si="71"/>
        <v>Accounting Depreciation (Da)</v>
      </c>
      <c r="C626" s="31">
        <f t="shared" si="76"/>
        <v>100</v>
      </c>
      <c r="D626" s="51" t="s">
        <v>25</v>
      </c>
      <c r="E626" s="31"/>
      <c r="F626" s="31"/>
      <c r="G626" s="31"/>
      <c r="H626" s="31"/>
      <c r="I626" s="31"/>
      <c r="J626" s="31"/>
      <c r="K626" s="31"/>
      <c r="L626" s="32">
        <v>0</v>
      </c>
      <c r="M626" s="32">
        <v>0</v>
      </c>
      <c r="N626" s="32">
        <v>0</v>
      </c>
      <c r="O626" s="32">
        <v>0</v>
      </c>
      <c r="P626" s="32">
        <v>0</v>
      </c>
      <c r="Q626" s="32">
        <v>0</v>
      </c>
      <c r="R626" s="32">
        <v>0</v>
      </c>
      <c r="S626" s="32">
        <v>0</v>
      </c>
      <c r="T626" s="32">
        <v>0</v>
      </c>
      <c r="U626" s="32">
        <v>0</v>
      </c>
      <c r="V626" s="32">
        <v>0</v>
      </c>
      <c r="W626" s="32">
        <v>0</v>
      </c>
      <c r="X626" s="32">
        <v>0</v>
      </c>
      <c r="Y626" s="32">
        <v>0</v>
      </c>
      <c r="Z626" s="32">
        <v>0</v>
      </c>
      <c r="AA626" s="32">
        <v>0</v>
      </c>
    </row>
    <row r="627" spans="1:29" hidden="1" outlineLevel="2" x14ac:dyDescent="0.35">
      <c r="B627" s="53" t="str">
        <f t="shared" si="72"/>
        <v>Tax Depreciation (TD)</v>
      </c>
      <c r="C627" s="31">
        <f t="shared" si="76"/>
        <v>100</v>
      </c>
      <c r="D627" s="51" t="s">
        <v>25</v>
      </c>
      <c r="E627" s="31"/>
      <c r="F627" s="31"/>
      <c r="G627" s="31"/>
      <c r="H627" s="31"/>
      <c r="I627" s="31"/>
      <c r="J627" s="31"/>
      <c r="K627" s="31"/>
      <c r="L627" s="32">
        <v>0</v>
      </c>
      <c r="M627" s="32">
        <v>0</v>
      </c>
      <c r="N627" s="32">
        <v>0</v>
      </c>
      <c r="O627" s="32">
        <v>0</v>
      </c>
      <c r="P627" s="32">
        <v>0</v>
      </c>
      <c r="Q627" s="32">
        <v>0</v>
      </c>
      <c r="R627" s="32">
        <v>0</v>
      </c>
      <c r="S627" s="32">
        <v>0</v>
      </c>
      <c r="T627" s="32">
        <v>0</v>
      </c>
      <c r="U627" s="32">
        <v>0</v>
      </c>
      <c r="V627" s="32">
        <v>0</v>
      </c>
      <c r="W627" s="32">
        <v>0</v>
      </c>
      <c r="X627" s="32">
        <v>0</v>
      </c>
      <c r="Y627" s="32">
        <v>0</v>
      </c>
      <c r="Z627" s="32">
        <v>0</v>
      </c>
      <c r="AA627" s="32">
        <v>0</v>
      </c>
    </row>
    <row r="628" spans="1:29" hidden="1" outlineLevel="2" x14ac:dyDescent="0.35">
      <c r="B628" s="53" t="str">
        <f t="shared" si="73"/>
        <v>Value of commissioned assets (V)</v>
      </c>
      <c r="C628" s="31">
        <f t="shared" si="76"/>
        <v>100</v>
      </c>
      <c r="D628" s="51" t="s">
        <v>25</v>
      </c>
      <c r="E628" s="31"/>
      <c r="F628" s="31"/>
      <c r="G628" s="31"/>
      <c r="H628" s="31"/>
      <c r="I628" s="31"/>
      <c r="J628" s="31"/>
      <c r="K628" s="31"/>
      <c r="L628" s="32">
        <v>0</v>
      </c>
      <c r="M628" s="32">
        <v>0</v>
      </c>
      <c r="N628" s="32">
        <v>0</v>
      </c>
      <c r="O628" s="32">
        <v>0</v>
      </c>
      <c r="P628" s="32">
        <v>0</v>
      </c>
      <c r="Q628" s="32">
        <v>0</v>
      </c>
      <c r="R628" s="32">
        <v>0</v>
      </c>
      <c r="S628" s="32">
        <v>0</v>
      </c>
      <c r="T628" s="32">
        <v>0</v>
      </c>
      <c r="U628" s="32">
        <v>0</v>
      </c>
      <c r="V628" s="32">
        <v>0</v>
      </c>
      <c r="W628" s="32">
        <v>0</v>
      </c>
      <c r="X628" s="32">
        <v>0</v>
      </c>
      <c r="Y628" s="32">
        <v>0</v>
      </c>
      <c r="Z628" s="32">
        <v>0</v>
      </c>
      <c r="AA628" s="32">
        <v>0</v>
      </c>
    </row>
    <row r="629" spans="1:29" hidden="1" outlineLevel="2" x14ac:dyDescent="0.35">
      <c r="B629" s="53" t="str">
        <f t="shared" si="74"/>
        <v>Transmission alternatives costs and MCP opex (TA + MCP)</v>
      </c>
      <c r="C629" s="31">
        <f t="shared" si="76"/>
        <v>100</v>
      </c>
      <c r="D629" s="51" t="s">
        <v>25</v>
      </c>
      <c r="E629" s="31"/>
      <c r="F629" s="31"/>
      <c r="G629" s="31"/>
      <c r="H629" s="31"/>
      <c r="I629" s="31"/>
      <c r="J629" s="31"/>
      <c r="K629" s="31"/>
      <c r="L629" s="32">
        <v>0</v>
      </c>
      <c r="M629" s="32">
        <v>0</v>
      </c>
      <c r="N629" s="32">
        <v>0</v>
      </c>
      <c r="O629" s="32">
        <v>0</v>
      </c>
      <c r="P629" s="32">
        <v>0</v>
      </c>
      <c r="Q629" s="32">
        <v>0</v>
      </c>
      <c r="R629" s="32">
        <v>0</v>
      </c>
      <c r="S629" s="32">
        <v>0</v>
      </c>
      <c r="T629" s="32">
        <v>0</v>
      </c>
      <c r="U629" s="32">
        <v>0</v>
      </c>
      <c r="V629" s="32">
        <v>0</v>
      </c>
      <c r="W629" s="32">
        <v>0</v>
      </c>
      <c r="X629" s="32">
        <v>0</v>
      </c>
      <c r="Y629" s="32">
        <v>0</v>
      </c>
      <c r="Z629" s="32">
        <v>0</v>
      </c>
      <c r="AA629" s="32">
        <v>0</v>
      </c>
    </row>
    <row r="630" spans="1:29" hidden="1" outlineLevel="2" x14ac:dyDescent="0.35">
      <c r="B630" s="53" t="str">
        <f t="shared" si="75"/>
        <v>HVDC insurance and reserves costs (HVDC)</v>
      </c>
      <c r="C630" s="31">
        <f t="shared" si="76"/>
        <v>100</v>
      </c>
      <c r="D630" s="51" t="s">
        <v>25</v>
      </c>
      <c r="E630" s="31"/>
      <c r="F630" s="31"/>
      <c r="G630" s="31"/>
      <c r="H630" s="31"/>
      <c r="I630" s="31"/>
      <c r="J630" s="31"/>
      <c r="K630" s="31"/>
      <c r="L630" s="32">
        <v>0</v>
      </c>
      <c r="M630" s="32">
        <v>0</v>
      </c>
      <c r="N630" s="32">
        <v>0</v>
      </c>
      <c r="O630" s="32">
        <v>0</v>
      </c>
      <c r="P630" s="32">
        <v>0</v>
      </c>
      <c r="Q630" s="32">
        <v>0</v>
      </c>
      <c r="R630" s="32">
        <v>0</v>
      </c>
      <c r="S630" s="32">
        <v>0</v>
      </c>
      <c r="T630" s="32">
        <v>0</v>
      </c>
      <c r="U630" s="32">
        <v>0</v>
      </c>
      <c r="V630" s="32">
        <v>0</v>
      </c>
      <c r="W630" s="32">
        <v>0</v>
      </c>
      <c r="X630" s="32">
        <v>0</v>
      </c>
      <c r="Y630" s="32">
        <v>0</v>
      </c>
      <c r="Z630" s="32">
        <v>0</v>
      </c>
      <c r="AA630" s="32">
        <v>0</v>
      </c>
    </row>
    <row r="631" spans="1:29" hidden="1" outlineLevel="2" x14ac:dyDescent="0.35">
      <c r="K631" s="154" t="s">
        <v>51</v>
      </c>
      <c r="L631" s="191">
        <f>+L74+L86+L92+L80+L98+L104+L110+L116+L122+L128+L134+L140+L146+L152+L158+L164+L170+L176+L182+L188+L194-'[4]RegionV3 Summary'!$C$25/1000000</f>
        <v>0</v>
      </c>
    </row>
    <row r="632" spans="1:29" hidden="1" outlineLevel="2" x14ac:dyDescent="0.35">
      <c r="K632" s="154" t="s">
        <v>51</v>
      </c>
      <c r="L632" s="191">
        <f>+L75+L87+L93+L81+L99+L105+L111+L117+L123+L129+L135+L141+L147+L153+L159+L165+L171+L177+L183+L189+L195-'[4]RegionV3 Summary'!$G$25/1000000</f>
        <v>0</v>
      </c>
    </row>
    <row r="633" spans="1:29" hidden="1" outlineLevel="2" x14ac:dyDescent="0.35">
      <c r="K633" s="154" t="s">
        <v>51</v>
      </c>
      <c r="L633" s="191">
        <f>+L76+L88+L94+L82+L100+L106+L112+L118+L124+L130+L136+L142+L148+L154+L160+L166+L172+L178+L184+L190+L196-'[4]RegionV3 Summary'!$B$25/1000000</f>
        <v>0</v>
      </c>
    </row>
    <row r="634" spans="1:29" s="93" customFormat="1" ht="15" hidden="1" outlineLevel="1" thickBot="1" x14ac:dyDescent="0.4">
      <c r="A634" s="93" t="s">
        <v>159</v>
      </c>
      <c r="C634" s="94"/>
      <c r="H634" s="95"/>
      <c r="I634" s="95"/>
      <c r="J634" s="95"/>
      <c r="K634" s="95"/>
      <c r="L634" s="95"/>
      <c r="M634" s="95"/>
      <c r="N634" s="95"/>
      <c r="O634" s="95"/>
      <c r="P634" s="95"/>
      <c r="Q634" s="95"/>
      <c r="R634" s="95"/>
      <c r="S634" s="95"/>
      <c r="T634" s="95"/>
      <c r="U634" s="95"/>
      <c r="V634" s="95"/>
      <c r="W634" s="95"/>
      <c r="X634" s="95"/>
      <c r="Y634" s="95"/>
      <c r="Z634" s="95"/>
      <c r="AA634" s="95"/>
    </row>
    <row r="635" spans="1:29" hidden="1" outlineLevel="2" x14ac:dyDescent="0.35">
      <c r="A635" s="182" t="s">
        <v>88</v>
      </c>
    </row>
    <row r="636" spans="1:29" hidden="1" outlineLevel="2" x14ac:dyDescent="0.35">
      <c r="A636" s="2"/>
    </row>
    <row r="637" spans="1:29" hidden="1" outlineLevel="2" x14ac:dyDescent="0.35">
      <c r="A637" s="122" t="s">
        <v>204</v>
      </c>
      <c r="B637" s="131" t="s">
        <v>189</v>
      </c>
      <c r="D637" s="35">
        <v>0</v>
      </c>
      <c r="E637" s="35">
        <f>+'[5]RCP3 RAB and Revenue'!$AA$25</f>
        <v>1428.197554858516</v>
      </c>
      <c r="F637" s="35">
        <v>0</v>
      </c>
      <c r="G637" s="35">
        <v>0</v>
      </c>
      <c r="AC637" s="96" t="s">
        <v>89</v>
      </c>
    </row>
    <row r="638" spans="1:29" hidden="1" outlineLevel="2" x14ac:dyDescent="0.35">
      <c r="A638" s="122" t="s">
        <v>204</v>
      </c>
      <c r="B638" s="131" t="s">
        <v>205</v>
      </c>
      <c r="D638" s="35">
        <v>0</v>
      </c>
      <c r="E638" s="35">
        <f>+'[5]RCP3 RAB and Revenue'!$AA$31</f>
        <v>94.821172321264697</v>
      </c>
      <c r="F638" s="35">
        <v>0</v>
      </c>
      <c r="G638" s="35">
        <v>0</v>
      </c>
      <c r="AC638" s="96" t="s">
        <v>89</v>
      </c>
    </row>
    <row r="639" spans="1:29" hidden="1" outlineLevel="2" x14ac:dyDescent="0.35">
      <c r="A639" s="122" t="s">
        <v>204</v>
      </c>
      <c r="B639" s="131" t="s">
        <v>206</v>
      </c>
      <c r="D639" s="35">
        <v>0</v>
      </c>
      <c r="E639" s="35">
        <f>+'[5]RCP3 RAB and Revenue'!$AA$32+'[5]RCP3 RAB and Revenue'!$AA$33+'[5]RCP3 RAB and Revenue'!$AA$34</f>
        <v>40.142369051684767</v>
      </c>
      <c r="F639" s="35">
        <v>0</v>
      </c>
      <c r="G639" s="35">
        <v>0</v>
      </c>
      <c r="AC639" s="96" t="s">
        <v>89</v>
      </c>
    </row>
    <row r="640" spans="1:29" hidden="1" outlineLevel="2" x14ac:dyDescent="0.35">
      <c r="A640" s="122" t="s">
        <v>204</v>
      </c>
      <c r="B640" s="131" t="s">
        <v>207</v>
      </c>
      <c r="D640" s="35">
        <v>0</v>
      </c>
      <c r="E640" s="35">
        <f>+([6]Florian_Values!$J$54+[6]Florian_Values!$J$29)/1000000</f>
        <v>70.213061552080987</v>
      </c>
      <c r="F640" s="35">
        <v>0</v>
      </c>
      <c r="G640" s="35">
        <v>0</v>
      </c>
      <c r="AC640" s="4" t="s">
        <v>188</v>
      </c>
    </row>
    <row r="641" spans="1:29" hidden="1" outlineLevel="2" x14ac:dyDescent="0.35">
      <c r="A641" s="122" t="s">
        <v>204</v>
      </c>
      <c r="B641" s="131" t="s">
        <v>208</v>
      </c>
      <c r="D641" s="35">
        <v>0</v>
      </c>
      <c r="E641" s="35">
        <v>0</v>
      </c>
      <c r="F641" s="35">
        <v>0</v>
      </c>
      <c r="G641" s="35">
        <v>0</v>
      </c>
      <c r="AC641" s="4" t="s">
        <v>91</v>
      </c>
    </row>
    <row r="642" spans="1:29" hidden="1" outlineLevel="2" x14ac:dyDescent="0.35">
      <c r="A642" s="122" t="s">
        <v>204</v>
      </c>
      <c r="B642" s="131" t="s">
        <v>209</v>
      </c>
      <c r="D642" s="35">
        <v>0</v>
      </c>
      <c r="E642" s="35">
        <v>0</v>
      </c>
      <c r="F642" s="35">
        <v>0</v>
      </c>
      <c r="G642" s="35">
        <v>0</v>
      </c>
      <c r="AC642" s="4" t="s">
        <v>91</v>
      </c>
    </row>
    <row r="643" spans="1:29" hidden="1" outlineLevel="2" x14ac:dyDescent="0.35">
      <c r="A643" s="122"/>
      <c r="B643" s="131" t="s">
        <v>99</v>
      </c>
      <c r="D643" s="35">
        <v>0</v>
      </c>
      <c r="E643" s="178">
        <v>0.15</v>
      </c>
      <c r="F643" s="35">
        <v>0</v>
      </c>
      <c r="G643" s="35">
        <v>0</v>
      </c>
      <c r="AC643" s="4" t="s">
        <v>90</v>
      </c>
    </row>
    <row r="644" spans="1:29" hidden="1" outlineLevel="2" x14ac:dyDescent="0.35">
      <c r="A644" s="122" t="s">
        <v>204</v>
      </c>
      <c r="B644" s="131" t="s">
        <v>210</v>
      </c>
      <c r="D644" s="35">
        <v>0</v>
      </c>
      <c r="E644" s="35">
        <f>+'[5]RCP3 RAB and Revenue'!$AA$24</f>
        <v>1265.3293653399655</v>
      </c>
      <c r="F644" s="35">
        <v>0</v>
      </c>
      <c r="G644" s="35">
        <v>0</v>
      </c>
      <c r="AC644" s="96" t="s">
        <v>89</v>
      </c>
    </row>
    <row r="645" spans="1:29" hidden="1" outlineLevel="2" x14ac:dyDescent="0.35"/>
    <row r="646" spans="1:29" hidden="1" outlineLevel="1" x14ac:dyDescent="0.35"/>
    <row r="647" spans="1:29" ht="15.75" customHeight="1" collapsed="1" thickTop="1" x14ac:dyDescent="0.35"/>
  </sheetData>
  <mergeCells count="7">
    <mergeCell ref="E17:AA17"/>
    <mergeCell ref="W4:AA4"/>
    <mergeCell ref="A2:M2"/>
    <mergeCell ref="C4:C5"/>
    <mergeCell ref="H4:L4"/>
    <mergeCell ref="M4:Q4"/>
    <mergeCell ref="R4:V4"/>
  </mergeCells>
  <phoneticPr fontId="17" type="noConversion"/>
  <dataValidations count="3">
    <dataValidation type="list" allowBlank="1" showInputMessage="1" showErrorMessage="1" sqref="C18" xr:uid="{0418585C-229C-489A-8BCB-1EEACE888803}">
      <formula1>"Stage gate 0, Stage gate 1"</formula1>
    </dataValidation>
    <dataValidation type="list" allowBlank="1" showInputMessage="1" showErrorMessage="1" sqref="C19" xr:uid="{C05B4482-F443-4AA8-8603-647D2F7E3DE5}">
      <formula1>$H$5:$AA$5</formula1>
    </dataValidation>
    <dataValidation type="list" allowBlank="1" showInputMessage="1" showErrorMessage="1" sqref="C17" xr:uid="{BDD5D42A-384A-4FBC-88A9-6B8E2688C1C7}">
      <formula1>"Stage gate 0, Stage gate 1, Final proposal, Final proposal - update 1"</formula1>
    </dataValidation>
  </dataValidations>
  <hyperlinks>
    <hyperlink ref="AC637" r:id="rId1" display="https://www.transpower.co.nz/sites/default/files/news-articles/attachments/RCP3%20MAR%20and%20SMAR%20model.xlsm" xr:uid="{2E2B51FB-896B-4692-96D5-C0435A7CD4B4}"/>
    <hyperlink ref="AC638" r:id="rId2" display="https://www.transpower.co.nz/sites/default/files/news-articles/attachments/RCP3%20MAR%20and%20SMAR%20model.xlsm" xr:uid="{13575021-37E5-49D4-AA28-C1DF9D775A2D}"/>
    <hyperlink ref="AC639" r:id="rId3" display="https://www.transpower.co.nz/sites/default/files/news-articles/attachments/RCP3%20MAR%20and%20SMAR%20model.xlsm" xr:uid="{21A59E62-6E94-45E3-957C-A879F74D46FA}"/>
    <hyperlink ref="AC644" r:id="rId4" display="https://www.transpower.co.nz/sites/default/files/news-articles/attachments/RCP3%20MAR%20and%20SMAR%20model.xlsm" xr:uid="{116DDE52-E972-4827-A505-C4C6D065FFAC}"/>
    <hyperlink ref="A1" location="Contents!A1" display="Input module" xr:uid="{DE6EF445-F2B2-4013-B06B-AEA3E24C87DD}"/>
    <hyperlink ref="AC9" r:id="rId5" display="https://comcom.govt.nz/__data/assets/pdf_file/0022/177034/2019-NZCC-12-Cost-of-capital-determination-EDBs-and-Transpower-25-September-2019.PDF" xr:uid="{5A0358A5-8EA7-4D5B-9BB9-F0AC560B48FC}"/>
    <hyperlink ref="AC10" r:id="rId6" display="https://comcom.govt.nz/__data/assets/pdf_file/0022/177034/2019-NZCC-12-Cost-of-capital-determination-EDBs-and-Transpower-25-September-2019.PDF" xr:uid="{F7C2DA68-91F2-4C17-B7E7-CE4E35935A84}"/>
    <hyperlink ref="AC11" r:id="rId7" display="https://comcom.govt.nz/__data/assets/pdf_file/0020/91181/Transpower-input-methodologies-determination-2010-consolidated-29-January-2020.pdf" xr:uid="{992ACFE7-6B01-40C2-935C-F0F8CD56720A}"/>
    <hyperlink ref="AC13" r:id="rId8" display="https://comcom.govt.nz/__data/assets/pdf_file/0020/91181/Transpower-input-methodologies-determination-2010-consolidated-29-January-2020.pdf" xr:uid="{B11B3F89-5034-4565-947A-7BC4625313E3}"/>
  </hyperlinks>
  <pageMargins left="0.7" right="0.7" top="0.75" bottom="0.75" header="0.3" footer="0.3"/>
  <pageSetup paperSize="9" scale="10" orientation="portrait" r:id="rId9"/>
  <legacyDrawing r:id="rId10"/>
  <extLst>
    <ext xmlns:x14="http://schemas.microsoft.com/office/spreadsheetml/2009/9/main" uri="{78C0D931-6437-407d-A8EE-F0AAD7539E65}">
      <x14:conditionalFormattings>
        <x14:conditionalFormatting xmlns:xm="http://schemas.microsoft.com/office/excel/2006/main">
          <x14:cfRule type="expression" priority="6" id="{38A10101-D215-403C-B0AC-0D2196AE193A}">
            <xm:f>'https://transpowernz.sharepoint.com/sites/external/befea001e/30 JUNE SUBMISSION TO EA/5. Supporting information/Supporting information for APP B/[Indicative Pricing Model v0.1.xlsx]Error checks'!#REF!&lt;&gt;0</xm:f>
            <x14:dxf>
              <fill>
                <patternFill>
                  <bgColor rgb="FFFF0000"/>
                </patternFill>
              </fill>
            </x14:dxf>
          </x14:cfRule>
          <xm:sqref>A1</xm:sqref>
        </x14:conditionalFormatting>
        <x14:conditionalFormatting xmlns:xm="http://schemas.microsoft.com/office/excel/2006/main">
          <x14:cfRule type="expression" priority="5" id="{6B691F8A-1574-44B0-B5B1-E8FA80F789FD}">
            <xm:f>'https://transpowernz.sharepoint.com/sites/external/befea001e/30 JUNE SUBMISSION TO EA/5. Supporting information/Supporting information for APP B/[Indicative Pricing Model v0.1.xlsx]Error checks'!#REF!&lt;&gt;0</xm:f>
            <x14:dxf>
              <fill>
                <patternFill>
                  <bgColor rgb="FFFF0000"/>
                </patternFill>
              </fill>
            </x14:dxf>
          </x14:cfRule>
          <xm:sqref>D1:I1</xm:sqref>
        </x14:conditionalFormatting>
        <x14:conditionalFormatting xmlns:xm="http://schemas.microsoft.com/office/excel/2006/main">
          <x14:cfRule type="expression" priority="4" id="{073D3E84-96AB-4C3A-BD00-367090A8E9F4}">
            <xm:f>'Error checks'!$C$33&lt;&gt;0</xm:f>
            <x14:dxf>
              <fill>
                <patternFill>
                  <bgColor rgb="FFFF0000"/>
                </patternFill>
              </fill>
            </x14:dxf>
          </x14:cfRule>
          <xm:sqref>B1</xm:sqref>
        </x14:conditionalFormatting>
        <x14:conditionalFormatting xmlns:xm="http://schemas.microsoft.com/office/excel/2006/main">
          <x14:cfRule type="expression" priority="1" id="{59B8ABD2-7EF2-49EB-960B-4E88EA0CB8A8}">
            <xm:f>'Error checks'!$C$33&lt;&gt;0</xm:f>
            <x14:dxf>
              <fill>
                <patternFill>
                  <bgColor rgb="FFFF0000"/>
                </patternFill>
              </fill>
            </x14:dxf>
          </x14:cfRule>
          <xm:sqref>A1:XFD1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F0E2A-3AC6-48A8-AF32-7397D3FDC67F}">
  <sheetPr>
    <tabColor rgb="FF00B050"/>
    <outlinePr summaryBelow="0"/>
    <pageSetUpPr fitToPage="1"/>
  </sheetPr>
  <dimension ref="A1:CS110"/>
  <sheetViews>
    <sheetView view="pageBreakPreview" zoomScale="85" zoomScaleNormal="84" zoomScaleSheetLayoutView="85" workbookViewId="0">
      <selection activeCell="A2" sqref="A2:AA2"/>
    </sheetView>
  </sheetViews>
  <sheetFormatPr defaultColWidth="9.1796875" defaultRowHeight="14.5" outlineLevelRow="1" outlineLevelCol="1" x14ac:dyDescent="0.35"/>
  <cols>
    <col min="1" max="1" width="24" style="4" customWidth="1"/>
    <col min="2" max="2" width="29.81640625" style="4" customWidth="1"/>
    <col min="3" max="3" width="9.81640625" style="4" customWidth="1" outlineLevel="1"/>
    <col min="4" max="9" width="9.1796875" style="4" customWidth="1" outlineLevel="1"/>
    <col min="10" max="10" width="10.453125" style="4" customWidth="1" outlineLevel="1"/>
    <col min="11" max="12" width="9.1796875" style="4" customWidth="1" outlineLevel="1"/>
    <col min="13" max="27" width="9.1796875" style="4"/>
    <col min="28" max="28" width="11.1796875" style="4" customWidth="1"/>
    <col min="29" max="96" width="9.1796875" style="4"/>
    <col min="97" max="97" width="7.54296875" style="4" customWidth="1"/>
    <col min="98" max="16384" width="9.1796875" style="4"/>
  </cols>
  <sheetData>
    <row r="1" spans="1:97" s="1" customFormat="1" ht="20" thickBot="1" x14ac:dyDescent="0.5">
      <c r="A1" s="118" t="s">
        <v>21</v>
      </c>
      <c r="B1" s="7" t="str">
        <f>IF('Error checks'!C33&lt;&gt;0,"go to Error checks tab","")</f>
        <v/>
      </c>
      <c r="C1" s="49" t="s">
        <v>26</v>
      </c>
      <c r="D1" s="39" t="s">
        <v>139</v>
      </c>
      <c r="E1" s="40" t="s">
        <v>138</v>
      </c>
      <c r="F1" s="41" t="s">
        <v>137</v>
      </c>
      <c r="G1" s="42" t="s">
        <v>136</v>
      </c>
      <c r="H1" s="121" t="s">
        <v>125</v>
      </c>
      <c r="I1" s="124" t="s">
        <v>126</v>
      </c>
      <c r="J1" s="126" t="s">
        <v>135</v>
      </c>
    </row>
    <row r="2" spans="1:97" s="2" customFormat="1" ht="25.5" customHeight="1" thickTop="1" x14ac:dyDescent="0.35">
      <c r="A2" s="201" t="s">
        <v>202</v>
      </c>
      <c r="B2" s="201"/>
      <c r="C2" s="201"/>
      <c r="D2" s="201"/>
      <c r="E2" s="201"/>
      <c r="F2" s="201"/>
      <c r="G2" s="201"/>
      <c r="H2" s="201"/>
      <c r="I2" s="201"/>
      <c r="J2" s="201"/>
      <c r="K2" s="201"/>
      <c r="L2" s="201"/>
      <c r="M2" s="201"/>
      <c r="N2" s="210"/>
      <c r="O2" s="210"/>
      <c r="P2" s="210"/>
      <c r="Q2" s="210"/>
      <c r="R2" s="210"/>
      <c r="S2" s="210"/>
      <c r="T2" s="210"/>
      <c r="U2" s="210"/>
      <c r="V2" s="210"/>
      <c r="W2" s="210"/>
      <c r="X2" s="210"/>
      <c r="Y2" s="210"/>
      <c r="Z2" s="210"/>
      <c r="AA2" s="210"/>
    </row>
    <row r="3" spans="1:97" s="3" customFormat="1" ht="17.5" thickBot="1" x14ac:dyDescent="0.45">
      <c r="A3" s="3" t="s">
        <v>0</v>
      </c>
    </row>
    <row r="4" spans="1:97" ht="15" thickTop="1" x14ac:dyDescent="0.35">
      <c r="B4" s="4" t="s">
        <v>1</v>
      </c>
      <c r="C4" s="208" t="s">
        <v>2</v>
      </c>
      <c r="D4" s="10" t="s">
        <v>3</v>
      </c>
      <c r="E4" s="10" t="s">
        <v>4</v>
      </c>
      <c r="F4" s="10" t="s">
        <v>5</v>
      </c>
      <c r="G4" s="10" t="s">
        <v>6</v>
      </c>
      <c r="H4" s="207" t="s">
        <v>3</v>
      </c>
      <c r="I4" s="207"/>
      <c r="J4" s="207"/>
      <c r="K4" s="207"/>
      <c r="L4" s="207"/>
      <c r="M4" s="207" t="s">
        <v>4</v>
      </c>
      <c r="N4" s="207"/>
      <c r="O4" s="207"/>
      <c r="P4" s="207"/>
      <c r="Q4" s="207"/>
      <c r="R4" s="207" t="s">
        <v>5</v>
      </c>
      <c r="S4" s="207"/>
      <c r="T4" s="207"/>
      <c r="U4" s="207"/>
      <c r="V4" s="207"/>
      <c r="W4" s="207" t="s">
        <v>6</v>
      </c>
      <c r="X4" s="207"/>
      <c r="Y4" s="207"/>
      <c r="Z4" s="207"/>
      <c r="AA4" s="207"/>
    </row>
    <row r="5" spans="1:97" x14ac:dyDescent="0.35">
      <c r="B5" s="4" t="s">
        <v>113</v>
      </c>
      <c r="C5" s="209"/>
      <c r="D5" s="5"/>
      <c r="E5" s="5"/>
      <c r="F5" s="5"/>
      <c r="G5" s="5"/>
      <c r="H5" s="6">
        <v>2016</v>
      </c>
      <c r="I5" s="6">
        <v>2017</v>
      </c>
      <c r="J5" s="6">
        <v>2018</v>
      </c>
      <c r="K5" s="6">
        <v>2019</v>
      </c>
      <c r="L5" s="6">
        <v>2020</v>
      </c>
      <c r="M5" s="6">
        <v>2021</v>
      </c>
      <c r="N5" s="6">
        <v>2022</v>
      </c>
      <c r="O5" s="6">
        <v>2023</v>
      </c>
      <c r="P5" s="6">
        <v>2024</v>
      </c>
      <c r="Q5" s="6">
        <v>2025</v>
      </c>
      <c r="R5" s="6">
        <v>2026</v>
      </c>
      <c r="S5" s="6">
        <v>2027</v>
      </c>
      <c r="T5" s="6">
        <v>2028</v>
      </c>
      <c r="U5" s="6">
        <v>2029</v>
      </c>
      <c r="V5" s="6">
        <v>2030</v>
      </c>
      <c r="W5" s="6">
        <v>2031</v>
      </c>
      <c r="X5" s="6">
        <v>2032</v>
      </c>
      <c r="Y5" s="6">
        <v>2033</v>
      </c>
      <c r="Z5" s="6">
        <v>2034</v>
      </c>
      <c r="AA5" s="6">
        <v>2035</v>
      </c>
      <c r="AC5" s="6">
        <v>2020</v>
      </c>
      <c r="AD5" s="6">
        <v>2021</v>
      </c>
      <c r="AE5" s="6">
        <v>2022</v>
      </c>
      <c r="AF5" s="6">
        <v>2023</v>
      </c>
      <c r="AG5" s="6">
        <v>2024</v>
      </c>
      <c r="AH5" s="6">
        <v>2025</v>
      </c>
      <c r="AI5" s="6">
        <v>2026</v>
      </c>
      <c r="AJ5" s="6">
        <v>2027</v>
      </c>
      <c r="AK5" s="6">
        <v>2028</v>
      </c>
      <c r="AL5" s="6">
        <v>2029</v>
      </c>
      <c r="AM5" s="6">
        <v>2030</v>
      </c>
      <c r="AN5" s="6">
        <v>2031</v>
      </c>
      <c r="AO5" s="6">
        <v>2032</v>
      </c>
      <c r="AP5" s="6">
        <v>2033</v>
      </c>
      <c r="AQ5" s="6">
        <v>2034</v>
      </c>
      <c r="AR5" s="6">
        <v>2035</v>
      </c>
      <c r="AT5" s="6">
        <v>2020</v>
      </c>
      <c r="AU5" s="6">
        <v>2021</v>
      </c>
      <c r="AV5" s="6">
        <v>2022</v>
      </c>
      <c r="AW5" s="6">
        <v>2023</v>
      </c>
      <c r="AX5" s="6">
        <v>2024</v>
      </c>
      <c r="AY5" s="6">
        <v>2025</v>
      </c>
      <c r="AZ5" s="6">
        <v>2026</v>
      </c>
      <c r="BA5" s="6">
        <v>2027</v>
      </c>
      <c r="BB5" s="6">
        <v>2028</v>
      </c>
      <c r="BC5" s="6">
        <v>2029</v>
      </c>
      <c r="BD5" s="6">
        <v>2030</v>
      </c>
      <c r="BE5" s="6">
        <v>2031</v>
      </c>
      <c r="BF5" s="6">
        <v>2032</v>
      </c>
      <c r="BG5" s="6">
        <v>2033</v>
      </c>
      <c r="BH5" s="6">
        <v>2034</v>
      </c>
      <c r="BI5" s="6">
        <v>2035</v>
      </c>
      <c r="BK5" s="6">
        <v>2020</v>
      </c>
      <c r="BL5" s="6">
        <v>2021</v>
      </c>
      <c r="BM5" s="6">
        <v>2022</v>
      </c>
      <c r="BN5" s="6">
        <v>2023</v>
      </c>
      <c r="BO5" s="6">
        <v>2024</v>
      </c>
      <c r="BP5" s="6">
        <v>2025</v>
      </c>
      <c r="BQ5" s="6">
        <v>2026</v>
      </c>
      <c r="BR5" s="6">
        <v>2027</v>
      </c>
      <c r="BS5" s="6">
        <v>2028</v>
      </c>
      <c r="BT5" s="6">
        <v>2029</v>
      </c>
      <c r="BU5" s="6">
        <v>2030</v>
      </c>
      <c r="BV5" s="6">
        <v>2031</v>
      </c>
      <c r="BW5" s="6">
        <v>2032</v>
      </c>
      <c r="BX5" s="6">
        <v>2033</v>
      </c>
      <c r="BY5" s="6">
        <v>2034</v>
      </c>
      <c r="BZ5" s="6">
        <v>2035</v>
      </c>
      <c r="CB5" s="6">
        <v>2020</v>
      </c>
      <c r="CC5" s="6">
        <v>2021</v>
      </c>
      <c r="CD5" s="6">
        <v>2022</v>
      </c>
      <c r="CE5" s="6">
        <v>2023</v>
      </c>
      <c r="CF5" s="6">
        <v>2024</v>
      </c>
      <c r="CG5" s="6">
        <v>2025</v>
      </c>
      <c r="CH5" s="6">
        <v>2026</v>
      </c>
      <c r="CI5" s="6">
        <v>2027</v>
      </c>
      <c r="CJ5" s="6">
        <v>2028</v>
      </c>
      <c r="CK5" s="6">
        <v>2029</v>
      </c>
      <c r="CL5" s="6">
        <v>2030</v>
      </c>
      <c r="CM5" s="6">
        <v>2031</v>
      </c>
      <c r="CN5" s="6">
        <v>2032</v>
      </c>
      <c r="CO5" s="6">
        <v>2033</v>
      </c>
      <c r="CP5" s="6">
        <v>2034</v>
      </c>
      <c r="CQ5" s="6">
        <v>2035</v>
      </c>
    </row>
    <row r="6" spans="1:97" x14ac:dyDescent="0.35">
      <c r="C6" s="15"/>
      <c r="D6" s="5"/>
      <c r="E6" s="5"/>
      <c r="F6" s="5"/>
      <c r="G6" s="5"/>
      <c r="H6" s="16"/>
      <c r="I6" s="16"/>
      <c r="J6" s="16"/>
      <c r="K6" s="16"/>
      <c r="L6" s="16"/>
      <c r="M6" s="16"/>
      <c r="N6" s="16"/>
      <c r="O6" s="16"/>
      <c r="P6" s="16"/>
      <c r="Q6" s="16"/>
      <c r="R6" s="16"/>
      <c r="S6" s="16"/>
      <c r="T6" s="16"/>
      <c r="U6" s="16"/>
      <c r="V6" s="16"/>
      <c r="W6" s="16"/>
      <c r="X6" s="16"/>
      <c r="Y6" s="16"/>
      <c r="Z6" s="16"/>
      <c r="AA6" s="16"/>
    </row>
    <row r="7" spans="1:97" s="3" customFormat="1" ht="17.5" collapsed="1" thickBot="1" x14ac:dyDescent="0.45">
      <c r="A7" s="3" t="s">
        <v>158</v>
      </c>
      <c r="AC7" s="3" t="str">
        <f>+'Covered Costs'!B26</f>
        <v>Accounting Depreciation (Da)</v>
      </c>
      <c r="AT7" s="3" t="str">
        <f>+'Covered Costs'!B27</f>
        <v>Capital charge (C)</v>
      </c>
      <c r="BK7" s="3" t="str">
        <f>+'Covered Costs'!B28</f>
        <v>Attributed opex component (AO)</v>
      </c>
      <c r="CB7" s="3" t="str">
        <f>+'Covered Costs'!B29</f>
        <v>Sum of Transpower's depreciation tax loss/gain and income tax on the capital charge (Ta)</v>
      </c>
    </row>
    <row r="8" spans="1:97" ht="15" hidden="1" outlineLevel="1" thickTop="1" x14ac:dyDescent="0.35">
      <c r="A8" s="2" t="s">
        <v>32</v>
      </c>
      <c r="B8" s="38" t="str">
        <f>+LOOKUP(K8,K9:K108,B9:B108)</f>
        <v>CSI_HV_LNI_HV_HVDC</v>
      </c>
      <c r="K8" s="46">
        <v>12</v>
      </c>
      <c r="L8" s="38">
        <f>+'Covered Costs'!L30</f>
        <v>0</v>
      </c>
      <c r="M8" s="38">
        <f>+'Covered Costs'!M30</f>
        <v>0</v>
      </c>
      <c r="N8" s="38">
        <f>+'Covered Costs'!N30</f>
        <v>0.5538270772091991</v>
      </c>
      <c r="O8" s="38">
        <f>+'Covered Costs'!O30</f>
        <v>0.30207540431373947</v>
      </c>
      <c r="P8" s="38">
        <f>+'Covered Costs'!P30</f>
        <v>0.30207540431373947</v>
      </c>
      <c r="Q8" s="38">
        <f>+'Covered Costs'!Q30</f>
        <v>0.30207540431373947</v>
      </c>
      <c r="R8" s="38">
        <f>+'Covered Costs'!R30</f>
        <v>0</v>
      </c>
      <c r="S8" s="38">
        <f>+'Covered Costs'!S30</f>
        <v>0</v>
      </c>
      <c r="T8" s="38">
        <f>+'Covered Costs'!T30</f>
        <v>0</v>
      </c>
      <c r="U8" s="38">
        <f>+'Covered Costs'!U30</f>
        <v>0</v>
      </c>
      <c r="V8" s="38">
        <f>+'Covered Costs'!V30</f>
        <v>0</v>
      </c>
      <c r="W8" s="38">
        <f>+'Covered Costs'!W30</f>
        <v>0</v>
      </c>
      <c r="X8" s="38">
        <f>+'Covered Costs'!X30</f>
        <v>0</v>
      </c>
      <c r="Y8" s="38">
        <f>+'Covered Costs'!Y30</f>
        <v>0</v>
      </c>
      <c r="Z8" s="38">
        <f>+'Covered Costs'!Z30</f>
        <v>0</v>
      </c>
      <c r="AA8" s="38">
        <f>+'Covered Costs'!AA30</f>
        <v>0</v>
      </c>
      <c r="AC8" s="38">
        <f>+'Covered Costs'!L26</f>
        <v>0</v>
      </c>
      <c r="AD8" s="38">
        <f>+'Covered Costs'!M26</f>
        <v>0</v>
      </c>
      <c r="AE8" s="38">
        <f>+'Covered Costs'!N26</f>
        <v>0.28099239999999925</v>
      </c>
      <c r="AF8" s="38">
        <f>+'Covered Costs'!O26</f>
        <v>0</v>
      </c>
      <c r="AG8" s="38">
        <f>+'Covered Costs'!P26</f>
        <v>0</v>
      </c>
      <c r="AH8" s="38">
        <f>+'Covered Costs'!Q26</f>
        <v>0</v>
      </c>
      <c r="AI8" s="38">
        <f>+'Covered Costs'!R26</f>
        <v>0</v>
      </c>
      <c r="AJ8" s="38">
        <f>+'Covered Costs'!S26</f>
        <v>0</v>
      </c>
      <c r="AK8" s="38">
        <f>+'Covered Costs'!T26</f>
        <v>0</v>
      </c>
      <c r="AL8" s="38">
        <f>+'Covered Costs'!U26</f>
        <v>0</v>
      </c>
      <c r="AM8" s="38">
        <f>+'Covered Costs'!V26</f>
        <v>0</v>
      </c>
      <c r="AN8" s="38">
        <f>+'Covered Costs'!W26</f>
        <v>0</v>
      </c>
      <c r="AO8" s="38">
        <f>+'Covered Costs'!X26</f>
        <v>0</v>
      </c>
      <c r="AP8" s="38">
        <f>+'Covered Costs'!Y26</f>
        <v>0</v>
      </c>
      <c r="AQ8" s="38">
        <f>+'Covered Costs'!Z26</f>
        <v>0</v>
      </c>
      <c r="AR8" s="38">
        <f>+'Covered Costs'!AA26</f>
        <v>0</v>
      </c>
      <c r="AT8" s="38">
        <f>+'Covered Costs'!L27</f>
        <v>0</v>
      </c>
      <c r="AU8" s="38">
        <f>+'Covered Costs'!M27</f>
        <v>0</v>
      </c>
      <c r="AV8" s="38">
        <f>+'Covered Costs'!N27</f>
        <v>0.12400301545849979</v>
      </c>
      <c r="AW8" s="38">
        <f>+'Covered Costs'!O27</f>
        <v>0.23516467823699957</v>
      </c>
      <c r="AX8" s="38">
        <f>+'Covered Costs'!P27</f>
        <v>0.23516467823699957</v>
      </c>
      <c r="AY8" s="38">
        <f>+'Covered Costs'!Q27</f>
        <v>0.23516467823699957</v>
      </c>
      <c r="AZ8" s="38">
        <f>+'Covered Costs'!R27</f>
        <v>0</v>
      </c>
      <c r="BA8" s="38">
        <f>+'Covered Costs'!S27</f>
        <v>0</v>
      </c>
      <c r="BB8" s="38">
        <f>+'Covered Costs'!T27</f>
        <v>0</v>
      </c>
      <c r="BC8" s="38">
        <f>+'Covered Costs'!U27</f>
        <v>0</v>
      </c>
      <c r="BD8" s="38">
        <f>+'Covered Costs'!V27</f>
        <v>0</v>
      </c>
      <c r="BE8" s="38">
        <f>+'Covered Costs'!W27</f>
        <v>0</v>
      </c>
      <c r="BF8" s="38">
        <f>+'Covered Costs'!X27</f>
        <v>0</v>
      </c>
      <c r="BG8" s="38">
        <f>+'Covered Costs'!Y27</f>
        <v>0</v>
      </c>
      <c r="BH8" s="38">
        <f>+'Covered Costs'!Z27</f>
        <v>0</v>
      </c>
      <c r="BI8" s="38">
        <f>+'Covered Costs'!AA27</f>
        <v>0</v>
      </c>
      <c r="BK8" s="38">
        <f>+'Covered Costs'!L28</f>
        <v>0</v>
      </c>
      <c r="BL8" s="38">
        <f>+'Covered Costs'!M28</f>
        <v>0</v>
      </c>
      <c r="BM8" s="38">
        <f>+'Covered Costs'!N28</f>
        <v>0.28396571073906118</v>
      </c>
      <c r="BN8" s="38">
        <f>+'Covered Costs'!O28</f>
        <v>0</v>
      </c>
      <c r="BO8" s="38">
        <f>+'Covered Costs'!P28</f>
        <v>0</v>
      </c>
      <c r="BP8" s="38">
        <f>+'Covered Costs'!Q28</f>
        <v>0</v>
      </c>
      <c r="BQ8" s="38">
        <f>+'Covered Costs'!R28</f>
        <v>0</v>
      </c>
      <c r="BR8" s="38">
        <f>+'Covered Costs'!S28</f>
        <v>0</v>
      </c>
      <c r="BS8" s="38">
        <f>+'Covered Costs'!T28</f>
        <v>0</v>
      </c>
      <c r="BT8" s="38">
        <f>+'Covered Costs'!U28</f>
        <v>0</v>
      </c>
      <c r="BU8" s="38">
        <f>+'Covered Costs'!V28</f>
        <v>0</v>
      </c>
      <c r="BV8" s="38">
        <f>+'Covered Costs'!W28</f>
        <v>0</v>
      </c>
      <c r="BW8" s="38">
        <f>+'Covered Costs'!X28</f>
        <v>0</v>
      </c>
      <c r="BX8" s="38">
        <f>+'Covered Costs'!Y28</f>
        <v>0</v>
      </c>
      <c r="BY8" s="38">
        <f>+'Covered Costs'!Z28</f>
        <v>0</v>
      </c>
      <c r="BZ8" s="38">
        <f>+'Covered Costs'!AA28</f>
        <v>0</v>
      </c>
      <c r="CB8" s="38">
        <f>+'Covered Costs'!L29</f>
        <v>0</v>
      </c>
      <c r="CC8" s="38">
        <f>+'Covered Costs'!M29</f>
        <v>0</v>
      </c>
      <c r="CD8" s="38">
        <f>+'Covered Costs'!N29</f>
        <v>-0.13513404898836118</v>
      </c>
      <c r="CE8" s="38">
        <f>+'Covered Costs'!O29</f>
        <v>6.6910726076739882E-2</v>
      </c>
      <c r="CF8" s="38">
        <f>+'Covered Costs'!P29</f>
        <v>6.6910726076739882E-2</v>
      </c>
      <c r="CG8" s="38">
        <f>+'Covered Costs'!Q29</f>
        <v>6.6910726076739882E-2</v>
      </c>
      <c r="CH8" s="38">
        <f>+'Covered Costs'!R29</f>
        <v>0</v>
      </c>
      <c r="CI8" s="38">
        <f>+'Covered Costs'!S29</f>
        <v>0</v>
      </c>
      <c r="CJ8" s="38">
        <f>+'Covered Costs'!T29</f>
        <v>0</v>
      </c>
      <c r="CK8" s="38">
        <f>+'Covered Costs'!U29</f>
        <v>0</v>
      </c>
      <c r="CL8" s="38">
        <f>+'Covered Costs'!V29</f>
        <v>0</v>
      </c>
      <c r="CM8" s="38">
        <f>+'Covered Costs'!W29</f>
        <v>0</v>
      </c>
      <c r="CN8" s="38">
        <f>+'Covered Costs'!X29</f>
        <v>0</v>
      </c>
      <c r="CO8" s="38">
        <f>+'Covered Costs'!Y29</f>
        <v>0</v>
      </c>
      <c r="CP8" s="38">
        <f>+'Covered Costs'!Z29</f>
        <v>0</v>
      </c>
      <c r="CQ8" s="38">
        <f>+'Covered Costs'!AA29</f>
        <v>0</v>
      </c>
    </row>
    <row r="9" spans="1:97" s="7" customFormat="1" hidden="1" outlineLevel="1" x14ac:dyDescent="0.35">
      <c r="B9" s="52" t="str">
        <f>LOOKUP(K9,Inputs!$C$31:$C$630,Inputs!$D$31:$D$630)</f>
        <v>BPE-HAY A&amp;B Reconductoring</v>
      </c>
      <c r="C9" s="29"/>
      <c r="D9" s="29"/>
      <c r="E9" s="29"/>
      <c r="F9" s="29"/>
      <c r="G9" s="29"/>
      <c r="H9" s="29"/>
      <c r="I9" s="29"/>
      <c r="J9" s="29"/>
      <c r="K9" s="47">
        <v>1</v>
      </c>
      <c r="L9" s="139">
        <f t="dataTable" ref="L9:AA108" dt2D="0" dtr="0" r1="K8" ca="1"/>
        <v>0</v>
      </c>
      <c r="M9" s="139">
        <v>0</v>
      </c>
      <c r="N9" s="139">
        <v>5.5677887057271285</v>
      </c>
      <c r="O9" s="139">
        <v>4.9127140274499492</v>
      </c>
      <c r="P9" s="139">
        <v>4.9127140274499492</v>
      </c>
      <c r="Q9" s="139">
        <v>4.9127140274499492</v>
      </c>
      <c r="R9" s="139">
        <v>0</v>
      </c>
      <c r="S9" s="139">
        <v>0</v>
      </c>
      <c r="T9" s="139">
        <v>0</v>
      </c>
      <c r="U9" s="139">
        <v>0</v>
      </c>
      <c r="V9" s="139">
        <v>0</v>
      </c>
      <c r="W9" s="139">
        <v>0</v>
      </c>
      <c r="X9" s="139">
        <v>0</v>
      </c>
      <c r="Y9" s="139">
        <v>0</v>
      </c>
      <c r="Z9" s="139">
        <v>0</v>
      </c>
      <c r="AA9" s="139">
        <v>0</v>
      </c>
      <c r="AB9" s="47">
        <v>1</v>
      </c>
      <c r="AC9" s="139">
        <f t="dataTable" ref="AC9:AR108" dt2D="0" dtr="0" r1="K8" ca="1"/>
        <v>0</v>
      </c>
      <c r="AD9" s="139">
        <v>0</v>
      </c>
      <c r="AE9" s="139">
        <v>1.744719830000002</v>
      </c>
      <c r="AF9" s="139">
        <v>0</v>
      </c>
      <c r="AG9" s="139">
        <v>0</v>
      </c>
      <c r="AH9" s="139">
        <v>0</v>
      </c>
      <c r="AI9" s="139">
        <v>0</v>
      </c>
      <c r="AJ9" s="139">
        <v>0</v>
      </c>
      <c r="AK9" s="139">
        <v>0</v>
      </c>
      <c r="AL9" s="139">
        <v>0</v>
      </c>
      <c r="AM9" s="139">
        <v>0</v>
      </c>
      <c r="AN9" s="139">
        <v>0</v>
      </c>
      <c r="AO9" s="139">
        <v>0</v>
      </c>
      <c r="AP9" s="139">
        <v>0</v>
      </c>
      <c r="AQ9" s="139">
        <v>0</v>
      </c>
      <c r="AR9" s="139">
        <v>0</v>
      </c>
      <c r="AS9" s="47">
        <v>1</v>
      </c>
      <c r="AT9" s="139">
        <f t="dataTable" ref="AT9:BI108" dt2D="0" dtr="0" r1="K8" ca="1"/>
        <v>0</v>
      </c>
      <c r="AU9" s="139">
        <v>0</v>
      </c>
      <c r="AV9" s="139">
        <v>3.2562770662930003</v>
      </c>
      <c r="AW9" s="139">
        <v>3.8245312165030003</v>
      </c>
      <c r="AX9" s="139">
        <v>3.8245312165030003</v>
      </c>
      <c r="AY9" s="139">
        <v>3.8245312165030003</v>
      </c>
      <c r="AZ9" s="139">
        <v>0</v>
      </c>
      <c r="BA9" s="139">
        <v>0</v>
      </c>
      <c r="BB9" s="139">
        <v>0</v>
      </c>
      <c r="BC9" s="139">
        <v>0</v>
      </c>
      <c r="BD9" s="139">
        <v>0</v>
      </c>
      <c r="BE9" s="139">
        <v>0</v>
      </c>
      <c r="BF9" s="139">
        <v>0</v>
      </c>
      <c r="BG9" s="139">
        <v>0</v>
      </c>
      <c r="BH9" s="139">
        <v>0</v>
      </c>
      <c r="BI9" s="139">
        <v>0</v>
      </c>
      <c r="BJ9" s="47">
        <v>1</v>
      </c>
      <c r="BK9" s="139">
        <f t="dataTable" ref="BK9:BZ108" dt2D="0" dtr="0" r1="K8" ca="1"/>
        <v>0</v>
      </c>
      <c r="BL9" s="139">
        <v>0</v>
      </c>
      <c r="BM9" s="139">
        <v>1.763181518669138</v>
      </c>
      <c r="BN9" s="139">
        <v>0</v>
      </c>
      <c r="BO9" s="139">
        <v>0</v>
      </c>
      <c r="BP9" s="139">
        <v>0</v>
      </c>
      <c r="BQ9" s="139">
        <v>0</v>
      </c>
      <c r="BR9" s="139">
        <v>0</v>
      </c>
      <c r="BS9" s="139">
        <v>0</v>
      </c>
      <c r="BT9" s="139">
        <v>0</v>
      </c>
      <c r="BU9" s="139">
        <v>0</v>
      </c>
      <c r="BV9" s="139">
        <v>0</v>
      </c>
      <c r="BW9" s="139">
        <v>0</v>
      </c>
      <c r="BX9" s="139">
        <v>0</v>
      </c>
      <c r="BY9" s="139">
        <v>0</v>
      </c>
      <c r="BZ9" s="139">
        <v>0</v>
      </c>
      <c r="CA9" s="47">
        <v>1</v>
      </c>
      <c r="CB9" s="139">
        <f t="dataTable" ref="CB9:CQ108" dt2D="0" dtr="0" r1="K8" ca="1"/>
        <v>0</v>
      </c>
      <c r="CC9" s="139">
        <v>0</v>
      </c>
      <c r="CD9" s="139">
        <v>-1.1963897092350122</v>
      </c>
      <c r="CE9" s="139">
        <v>1.0881828109469489</v>
      </c>
      <c r="CF9" s="139">
        <v>1.0881828109469489</v>
      </c>
      <c r="CG9" s="139">
        <v>1.0881828109469489</v>
      </c>
      <c r="CH9" s="139">
        <v>0</v>
      </c>
      <c r="CI9" s="139">
        <v>0</v>
      </c>
      <c r="CJ9" s="139">
        <v>0</v>
      </c>
      <c r="CK9" s="139">
        <v>0</v>
      </c>
      <c r="CL9" s="139">
        <v>0</v>
      </c>
      <c r="CM9" s="139">
        <v>0</v>
      </c>
      <c r="CN9" s="139">
        <v>0</v>
      </c>
      <c r="CO9" s="139">
        <v>0</v>
      </c>
      <c r="CP9" s="139">
        <v>0</v>
      </c>
      <c r="CQ9" s="139">
        <v>0</v>
      </c>
      <c r="CS9" s="4"/>
    </row>
    <row r="10" spans="1:97" hidden="1" outlineLevel="1" x14ac:dyDescent="0.35">
      <c r="B10" s="53" t="str">
        <f>LOOKUP(K10,Inputs!$C$31:$C$630,Inputs!$D$31:$D$630)</f>
        <v xml:space="preserve">HVDC </v>
      </c>
      <c r="C10" s="31"/>
      <c r="D10" s="31"/>
      <c r="E10" s="31"/>
      <c r="F10" s="31"/>
      <c r="G10" s="31"/>
      <c r="H10" s="31"/>
      <c r="I10" s="31"/>
      <c r="J10" s="31"/>
      <c r="K10" s="48">
        <f>+K9+1</f>
        <v>2</v>
      </c>
      <c r="L10" s="140">
        <v>0</v>
      </c>
      <c r="M10" s="141">
        <v>0</v>
      </c>
      <c r="N10" s="141">
        <v>122.89274190516426</v>
      </c>
      <c r="O10" s="141">
        <v>31.335392909303923</v>
      </c>
      <c r="P10" s="141">
        <v>31.335392909303923</v>
      </c>
      <c r="Q10" s="141">
        <v>31.335392909303923</v>
      </c>
      <c r="R10" s="141">
        <v>0</v>
      </c>
      <c r="S10" s="141">
        <v>0</v>
      </c>
      <c r="T10" s="141">
        <v>0</v>
      </c>
      <c r="U10" s="141">
        <v>0</v>
      </c>
      <c r="V10" s="141">
        <v>0</v>
      </c>
      <c r="W10" s="141">
        <v>0</v>
      </c>
      <c r="X10" s="141">
        <v>0</v>
      </c>
      <c r="Y10" s="141">
        <v>0</v>
      </c>
      <c r="Z10" s="141">
        <v>0</v>
      </c>
      <c r="AA10" s="141">
        <v>0</v>
      </c>
      <c r="AB10" s="48">
        <f>+AB9+1</f>
        <v>2</v>
      </c>
      <c r="AC10" s="140">
        <v>0</v>
      </c>
      <c r="AD10" s="141">
        <v>0</v>
      </c>
      <c r="AE10" s="141">
        <v>39.1504732</v>
      </c>
      <c r="AF10" s="141">
        <v>0</v>
      </c>
      <c r="AG10" s="141">
        <v>0</v>
      </c>
      <c r="AH10" s="141">
        <v>0</v>
      </c>
      <c r="AI10" s="141">
        <v>0</v>
      </c>
      <c r="AJ10" s="141">
        <v>0</v>
      </c>
      <c r="AK10" s="141">
        <v>0</v>
      </c>
      <c r="AL10" s="141">
        <v>0</v>
      </c>
      <c r="AM10" s="141">
        <v>0</v>
      </c>
      <c r="AN10" s="141">
        <v>0</v>
      </c>
      <c r="AO10" s="141">
        <v>0</v>
      </c>
      <c r="AP10" s="141">
        <v>0</v>
      </c>
      <c r="AQ10" s="141">
        <v>0</v>
      </c>
      <c r="AR10" s="141">
        <v>0</v>
      </c>
      <c r="AS10" s="48">
        <f>+AS9+1</f>
        <v>2</v>
      </c>
      <c r="AT10" s="140">
        <v>0</v>
      </c>
      <c r="AU10" s="141">
        <v>0</v>
      </c>
      <c r="AV10" s="141">
        <v>26.183673779642209</v>
      </c>
      <c r="AW10" s="141">
        <v>24.394497154402213</v>
      </c>
      <c r="AX10" s="141">
        <v>24.394497154402213</v>
      </c>
      <c r="AY10" s="141">
        <v>24.394497154402213</v>
      </c>
      <c r="AZ10" s="141">
        <v>0</v>
      </c>
      <c r="BA10" s="141">
        <v>0</v>
      </c>
      <c r="BB10" s="141">
        <v>0</v>
      </c>
      <c r="BC10" s="141">
        <v>0</v>
      </c>
      <c r="BD10" s="141">
        <v>0</v>
      </c>
      <c r="BE10" s="141">
        <v>0</v>
      </c>
      <c r="BF10" s="141">
        <v>0</v>
      </c>
      <c r="BG10" s="141">
        <v>0</v>
      </c>
      <c r="BH10" s="141">
        <v>0</v>
      </c>
      <c r="BI10" s="141">
        <v>0</v>
      </c>
      <c r="BJ10" s="48">
        <f>+BJ9+1</f>
        <v>2</v>
      </c>
      <c r="BK10" s="140">
        <v>0</v>
      </c>
      <c r="BL10" s="141">
        <v>0</v>
      </c>
      <c r="BM10" s="141">
        <v>49.333524053486592</v>
      </c>
      <c r="BN10" s="141">
        <v>0</v>
      </c>
      <c r="BO10" s="141">
        <v>0</v>
      </c>
      <c r="BP10" s="141">
        <v>0</v>
      </c>
      <c r="BQ10" s="141">
        <v>0</v>
      </c>
      <c r="BR10" s="141">
        <v>0</v>
      </c>
      <c r="BS10" s="141">
        <v>0</v>
      </c>
      <c r="BT10" s="141">
        <v>0</v>
      </c>
      <c r="BU10" s="141">
        <v>0</v>
      </c>
      <c r="BV10" s="141">
        <v>0</v>
      </c>
      <c r="BW10" s="141">
        <v>0</v>
      </c>
      <c r="BX10" s="141">
        <v>0</v>
      </c>
      <c r="BY10" s="141">
        <v>0</v>
      </c>
      <c r="BZ10" s="141">
        <v>0</v>
      </c>
      <c r="CA10" s="48">
        <f>+CA9+1</f>
        <v>2</v>
      </c>
      <c r="CB10" s="140">
        <v>0</v>
      </c>
      <c r="CC10" s="141">
        <v>0</v>
      </c>
      <c r="CD10" s="141">
        <v>8.2250708720354417</v>
      </c>
      <c r="CE10" s="141">
        <v>6.9408957549017103</v>
      </c>
      <c r="CF10" s="141">
        <v>6.9408957549017103</v>
      </c>
      <c r="CG10" s="141">
        <v>6.9408957549017103</v>
      </c>
      <c r="CH10" s="141">
        <v>0</v>
      </c>
      <c r="CI10" s="141">
        <v>0</v>
      </c>
      <c r="CJ10" s="141">
        <v>0</v>
      </c>
      <c r="CK10" s="141">
        <v>0</v>
      </c>
      <c r="CL10" s="141">
        <v>0</v>
      </c>
      <c r="CM10" s="141">
        <v>0</v>
      </c>
      <c r="CN10" s="141">
        <v>0</v>
      </c>
      <c r="CO10" s="141">
        <v>0</v>
      </c>
      <c r="CP10" s="141">
        <v>0</v>
      </c>
      <c r="CQ10" s="141">
        <v>0</v>
      </c>
    </row>
    <row r="11" spans="1:97" hidden="1" outlineLevel="1" x14ac:dyDescent="0.35">
      <c r="B11" s="52" t="str">
        <f>LOOKUP(K11,Inputs!$C$31:$C$630,Inputs!$D$31:$D$630)</f>
        <v>LSI Reliability</v>
      </c>
      <c r="C11" s="29"/>
      <c r="D11" s="29"/>
      <c r="E11" s="29"/>
      <c r="F11" s="29"/>
      <c r="G11" s="29"/>
      <c r="H11" s="29"/>
      <c r="I11" s="29"/>
      <c r="J11" s="29"/>
      <c r="K11" s="47">
        <f t="shared" ref="K11:K74" si="0">+K10+1</f>
        <v>3</v>
      </c>
      <c r="L11" s="139">
        <v>0</v>
      </c>
      <c r="M11" s="139">
        <v>0</v>
      </c>
      <c r="N11" s="139">
        <v>2.8604045908529123</v>
      </c>
      <c r="O11" s="139">
        <v>1.8929062056120285</v>
      </c>
      <c r="P11" s="139">
        <v>1.8929062056120285</v>
      </c>
      <c r="Q11" s="139">
        <v>1.8929062056120285</v>
      </c>
      <c r="R11" s="139">
        <v>0</v>
      </c>
      <c r="S11" s="139">
        <v>0</v>
      </c>
      <c r="T11" s="139">
        <v>0</v>
      </c>
      <c r="U11" s="139">
        <v>0</v>
      </c>
      <c r="V11" s="139">
        <v>0</v>
      </c>
      <c r="W11" s="139">
        <v>0</v>
      </c>
      <c r="X11" s="139">
        <v>0</v>
      </c>
      <c r="Y11" s="139">
        <v>0</v>
      </c>
      <c r="Z11" s="139">
        <v>0</v>
      </c>
      <c r="AA11" s="139">
        <v>0</v>
      </c>
      <c r="AB11" s="47">
        <f t="shared" ref="AB11:AB74" si="1">+AB10+1</f>
        <v>3</v>
      </c>
      <c r="AC11" s="139">
        <v>0</v>
      </c>
      <c r="AD11" s="139">
        <v>0</v>
      </c>
      <c r="AE11" s="139">
        <v>0.71219588999999994</v>
      </c>
      <c r="AF11" s="139">
        <v>0</v>
      </c>
      <c r="AG11" s="139">
        <v>0</v>
      </c>
      <c r="AH11" s="139">
        <v>0</v>
      </c>
      <c r="AI11" s="139">
        <v>0</v>
      </c>
      <c r="AJ11" s="139">
        <v>0</v>
      </c>
      <c r="AK11" s="139">
        <v>0</v>
      </c>
      <c r="AL11" s="139">
        <v>0</v>
      </c>
      <c r="AM11" s="139">
        <v>0</v>
      </c>
      <c r="AN11" s="139">
        <v>0</v>
      </c>
      <c r="AO11" s="139">
        <v>0</v>
      </c>
      <c r="AP11" s="139">
        <v>0</v>
      </c>
      <c r="AQ11" s="139">
        <v>0</v>
      </c>
      <c r="AR11" s="139">
        <v>0</v>
      </c>
      <c r="AS11" s="47">
        <f t="shared" ref="AS11:AS74" si="2">+AS10+1</f>
        <v>3</v>
      </c>
      <c r="AT11" s="139">
        <v>0</v>
      </c>
      <c r="AU11" s="139">
        <v>0</v>
      </c>
      <c r="AV11" s="139">
        <v>1.5061684163799993</v>
      </c>
      <c r="AW11" s="139">
        <v>1.4736210642069996</v>
      </c>
      <c r="AX11" s="139">
        <v>1.4736210642069996</v>
      </c>
      <c r="AY11" s="139">
        <v>1.4736210642069996</v>
      </c>
      <c r="AZ11" s="139">
        <v>0</v>
      </c>
      <c r="BA11" s="139">
        <v>0</v>
      </c>
      <c r="BB11" s="139">
        <v>0</v>
      </c>
      <c r="BC11" s="139">
        <v>0</v>
      </c>
      <c r="BD11" s="139">
        <v>0</v>
      </c>
      <c r="BE11" s="139">
        <v>0</v>
      </c>
      <c r="BF11" s="139">
        <v>0</v>
      </c>
      <c r="BG11" s="139">
        <v>0</v>
      </c>
      <c r="BH11" s="139">
        <v>0</v>
      </c>
      <c r="BI11" s="139">
        <v>0</v>
      </c>
      <c r="BJ11" s="47">
        <f t="shared" ref="BJ11:BJ74" si="3">+BJ10+1</f>
        <v>3</v>
      </c>
      <c r="BK11" s="139">
        <v>0</v>
      </c>
      <c r="BL11" s="139">
        <v>0</v>
      </c>
      <c r="BM11" s="139">
        <v>0.71973196459864663</v>
      </c>
      <c r="BN11" s="139">
        <v>0</v>
      </c>
      <c r="BO11" s="139">
        <v>0</v>
      </c>
      <c r="BP11" s="139">
        <v>0</v>
      </c>
      <c r="BQ11" s="139">
        <v>0</v>
      </c>
      <c r="BR11" s="139">
        <v>0</v>
      </c>
      <c r="BS11" s="139">
        <v>0</v>
      </c>
      <c r="BT11" s="139">
        <v>0</v>
      </c>
      <c r="BU11" s="139">
        <v>0</v>
      </c>
      <c r="BV11" s="139">
        <v>0</v>
      </c>
      <c r="BW11" s="139">
        <v>0</v>
      </c>
      <c r="BX11" s="139">
        <v>0</v>
      </c>
      <c r="BY11" s="139">
        <v>0</v>
      </c>
      <c r="BZ11" s="139">
        <v>0</v>
      </c>
      <c r="CA11" s="47">
        <f t="shared" ref="CA11:CA74" si="4">+CA10+1</f>
        <v>3</v>
      </c>
      <c r="CB11" s="139">
        <v>0</v>
      </c>
      <c r="CC11" s="139">
        <v>0</v>
      </c>
      <c r="CD11" s="139">
        <v>-7.7691680125733464E-2</v>
      </c>
      <c r="CE11" s="139">
        <v>0.41928514140502887</v>
      </c>
      <c r="CF11" s="139">
        <v>0.41928514140502887</v>
      </c>
      <c r="CG11" s="139">
        <v>0.41928514140502887</v>
      </c>
      <c r="CH11" s="139">
        <v>0</v>
      </c>
      <c r="CI11" s="139">
        <v>0</v>
      </c>
      <c r="CJ11" s="139">
        <v>0</v>
      </c>
      <c r="CK11" s="139">
        <v>0</v>
      </c>
      <c r="CL11" s="139">
        <v>0</v>
      </c>
      <c r="CM11" s="139">
        <v>0</v>
      </c>
      <c r="CN11" s="139">
        <v>0</v>
      </c>
      <c r="CO11" s="139">
        <v>0</v>
      </c>
      <c r="CP11" s="139">
        <v>0</v>
      </c>
      <c r="CQ11" s="139">
        <v>0</v>
      </c>
    </row>
    <row r="12" spans="1:97" hidden="1" outlineLevel="1" x14ac:dyDescent="0.35">
      <c r="B12" s="53" t="str">
        <f>LOOKUP(K12,Inputs!$C$31:$C$630,Inputs!$D$31:$D$630)</f>
        <v>LSI Renewables</v>
      </c>
      <c r="C12" s="31"/>
      <c r="D12" s="31"/>
      <c r="E12" s="31"/>
      <c r="F12" s="31"/>
      <c r="G12" s="31"/>
      <c r="H12" s="31"/>
      <c r="I12" s="31"/>
      <c r="J12" s="31"/>
      <c r="K12" s="48">
        <f t="shared" si="0"/>
        <v>4</v>
      </c>
      <c r="L12" s="141">
        <v>0</v>
      </c>
      <c r="M12" s="141">
        <v>0</v>
      </c>
      <c r="N12" s="141">
        <v>2.8624861585553552</v>
      </c>
      <c r="O12" s="141">
        <v>2.215801889152166</v>
      </c>
      <c r="P12" s="141">
        <v>2.215801889152166</v>
      </c>
      <c r="Q12" s="141">
        <v>2.215801889152166</v>
      </c>
      <c r="R12" s="141">
        <v>0</v>
      </c>
      <c r="S12" s="141">
        <v>0</v>
      </c>
      <c r="T12" s="141">
        <v>0</v>
      </c>
      <c r="U12" s="141">
        <v>0</v>
      </c>
      <c r="V12" s="141">
        <v>0</v>
      </c>
      <c r="W12" s="141">
        <v>0</v>
      </c>
      <c r="X12" s="141">
        <v>0</v>
      </c>
      <c r="Y12" s="141">
        <v>0</v>
      </c>
      <c r="Z12" s="141">
        <v>0</v>
      </c>
      <c r="AA12" s="141">
        <v>0</v>
      </c>
      <c r="AB12" s="48">
        <f t="shared" si="1"/>
        <v>4</v>
      </c>
      <c r="AC12" s="141">
        <v>0</v>
      </c>
      <c r="AD12" s="141">
        <v>0</v>
      </c>
      <c r="AE12" s="141">
        <v>0.63322848000000131</v>
      </c>
      <c r="AF12" s="141">
        <v>0</v>
      </c>
      <c r="AG12" s="141">
        <v>0</v>
      </c>
      <c r="AH12" s="141">
        <v>0</v>
      </c>
      <c r="AI12" s="141">
        <v>0</v>
      </c>
      <c r="AJ12" s="141">
        <v>0</v>
      </c>
      <c r="AK12" s="141">
        <v>0</v>
      </c>
      <c r="AL12" s="141">
        <v>0</v>
      </c>
      <c r="AM12" s="141">
        <v>0</v>
      </c>
      <c r="AN12" s="141">
        <v>0</v>
      </c>
      <c r="AO12" s="141">
        <v>0</v>
      </c>
      <c r="AP12" s="141">
        <v>0</v>
      </c>
      <c r="AQ12" s="141">
        <v>0</v>
      </c>
      <c r="AR12" s="141">
        <v>0</v>
      </c>
      <c r="AS12" s="48">
        <f t="shared" si="2"/>
        <v>4</v>
      </c>
      <c r="AT12" s="141">
        <v>0</v>
      </c>
      <c r="AU12" s="141">
        <v>0</v>
      </c>
      <c r="AV12" s="141">
        <v>1.7539328007779944</v>
      </c>
      <c r="AW12" s="141">
        <v>1.7249942592419945</v>
      </c>
      <c r="AX12" s="141">
        <v>1.7249942592419945</v>
      </c>
      <c r="AY12" s="141">
        <v>1.7249942592419945</v>
      </c>
      <c r="AZ12" s="141">
        <v>0</v>
      </c>
      <c r="BA12" s="141">
        <v>0</v>
      </c>
      <c r="BB12" s="141">
        <v>0</v>
      </c>
      <c r="BC12" s="141">
        <v>0</v>
      </c>
      <c r="BD12" s="141">
        <v>0</v>
      </c>
      <c r="BE12" s="141">
        <v>0</v>
      </c>
      <c r="BF12" s="141">
        <v>0</v>
      </c>
      <c r="BG12" s="141">
        <v>0</v>
      </c>
      <c r="BH12" s="141">
        <v>0</v>
      </c>
      <c r="BI12" s="141">
        <v>0</v>
      </c>
      <c r="BJ12" s="48">
        <f t="shared" si="3"/>
        <v>4</v>
      </c>
      <c r="BK12" s="141">
        <v>0</v>
      </c>
      <c r="BL12" s="141">
        <v>0</v>
      </c>
      <c r="BM12" s="141">
        <v>0.63992896385601972</v>
      </c>
      <c r="BN12" s="141">
        <v>0</v>
      </c>
      <c r="BO12" s="141">
        <v>0</v>
      </c>
      <c r="BP12" s="141">
        <v>0</v>
      </c>
      <c r="BQ12" s="141">
        <v>0</v>
      </c>
      <c r="BR12" s="141">
        <v>0</v>
      </c>
      <c r="BS12" s="141">
        <v>0</v>
      </c>
      <c r="BT12" s="141">
        <v>0</v>
      </c>
      <c r="BU12" s="141">
        <v>0</v>
      </c>
      <c r="BV12" s="141">
        <v>0</v>
      </c>
      <c r="BW12" s="141">
        <v>0</v>
      </c>
      <c r="BX12" s="141">
        <v>0</v>
      </c>
      <c r="BY12" s="141">
        <v>0</v>
      </c>
      <c r="BZ12" s="141">
        <v>0</v>
      </c>
      <c r="CA12" s="48">
        <f t="shared" si="4"/>
        <v>4</v>
      </c>
      <c r="CB12" s="141">
        <v>0</v>
      </c>
      <c r="CC12" s="141">
        <v>0</v>
      </c>
      <c r="CD12" s="141">
        <v>-0.16460408607866017</v>
      </c>
      <c r="CE12" s="141">
        <v>0.49080762991017179</v>
      </c>
      <c r="CF12" s="141">
        <v>0.49080762991017179</v>
      </c>
      <c r="CG12" s="141">
        <v>0.49080762991017179</v>
      </c>
      <c r="CH12" s="141">
        <v>0</v>
      </c>
      <c r="CI12" s="141">
        <v>0</v>
      </c>
      <c r="CJ12" s="141">
        <v>0</v>
      </c>
      <c r="CK12" s="141">
        <v>0</v>
      </c>
      <c r="CL12" s="141">
        <v>0</v>
      </c>
      <c r="CM12" s="141">
        <v>0</v>
      </c>
      <c r="CN12" s="141">
        <v>0</v>
      </c>
      <c r="CO12" s="141">
        <v>0</v>
      </c>
      <c r="CP12" s="141">
        <v>0</v>
      </c>
      <c r="CQ12" s="141">
        <v>0</v>
      </c>
    </row>
    <row r="13" spans="1:97" hidden="1" outlineLevel="1" x14ac:dyDescent="0.35">
      <c r="B13" s="52" t="str">
        <f>LOOKUP(K13,Inputs!$C$31:$C$630,Inputs!$D$31:$D$630)</f>
        <v>North Island Grid Upgrade Project (NIGUP)</v>
      </c>
      <c r="C13" s="29"/>
      <c r="D13" s="29"/>
      <c r="E13" s="29"/>
      <c r="F13" s="29"/>
      <c r="G13" s="29"/>
      <c r="H13" s="29"/>
      <c r="I13" s="29"/>
      <c r="J13" s="29"/>
      <c r="K13" s="47">
        <f t="shared" si="0"/>
        <v>5</v>
      </c>
      <c r="L13" s="139">
        <v>0</v>
      </c>
      <c r="M13" s="139">
        <v>0</v>
      </c>
      <c r="N13" s="139">
        <v>68.111799298169984</v>
      </c>
      <c r="O13" s="139">
        <v>45.092091698845969</v>
      </c>
      <c r="P13" s="139">
        <v>45.092091698845969</v>
      </c>
      <c r="Q13" s="139">
        <v>45.092091698845969</v>
      </c>
      <c r="R13" s="139">
        <v>0</v>
      </c>
      <c r="S13" s="139">
        <v>0</v>
      </c>
      <c r="T13" s="139">
        <v>0</v>
      </c>
      <c r="U13" s="139">
        <v>0</v>
      </c>
      <c r="V13" s="139">
        <v>0</v>
      </c>
      <c r="W13" s="139">
        <v>0</v>
      </c>
      <c r="X13" s="139">
        <v>0</v>
      </c>
      <c r="Y13" s="139">
        <v>0</v>
      </c>
      <c r="Z13" s="139">
        <v>0</v>
      </c>
      <c r="AA13" s="139">
        <v>0</v>
      </c>
      <c r="AB13" s="47">
        <f t="shared" si="1"/>
        <v>5</v>
      </c>
      <c r="AC13" s="139">
        <v>0</v>
      </c>
      <c r="AD13" s="139">
        <v>0</v>
      </c>
      <c r="AE13" s="139">
        <v>13.901644500000112</v>
      </c>
      <c r="AF13" s="139">
        <v>0</v>
      </c>
      <c r="AG13" s="139">
        <v>0</v>
      </c>
      <c r="AH13" s="139">
        <v>0</v>
      </c>
      <c r="AI13" s="139">
        <v>0</v>
      </c>
      <c r="AJ13" s="139">
        <v>0</v>
      </c>
      <c r="AK13" s="139">
        <v>0</v>
      </c>
      <c r="AL13" s="139">
        <v>0</v>
      </c>
      <c r="AM13" s="139">
        <v>0</v>
      </c>
      <c r="AN13" s="139">
        <v>0</v>
      </c>
      <c r="AO13" s="139">
        <v>0</v>
      </c>
      <c r="AP13" s="139">
        <v>0</v>
      </c>
      <c r="AQ13" s="139">
        <v>0</v>
      </c>
      <c r="AR13" s="139">
        <v>0</v>
      </c>
      <c r="AS13" s="47">
        <f t="shared" si="2"/>
        <v>5</v>
      </c>
      <c r="AT13" s="139">
        <v>0</v>
      </c>
      <c r="AU13" s="139">
        <v>0</v>
      </c>
      <c r="AV13" s="139">
        <v>35.739345681156401</v>
      </c>
      <c r="AW13" s="139">
        <v>35.104040527506399</v>
      </c>
      <c r="AX13" s="139">
        <v>35.104040527506399</v>
      </c>
      <c r="AY13" s="139">
        <v>35.104040527506399</v>
      </c>
      <c r="AZ13" s="139">
        <v>0</v>
      </c>
      <c r="BA13" s="139">
        <v>0</v>
      </c>
      <c r="BB13" s="139">
        <v>0</v>
      </c>
      <c r="BC13" s="139">
        <v>0</v>
      </c>
      <c r="BD13" s="139">
        <v>0</v>
      </c>
      <c r="BE13" s="139">
        <v>0</v>
      </c>
      <c r="BF13" s="139">
        <v>0</v>
      </c>
      <c r="BG13" s="139">
        <v>0</v>
      </c>
      <c r="BH13" s="139">
        <v>0</v>
      </c>
      <c r="BI13" s="139">
        <v>0</v>
      </c>
      <c r="BJ13" s="47">
        <f t="shared" si="3"/>
        <v>5</v>
      </c>
      <c r="BK13" s="139">
        <v>0</v>
      </c>
      <c r="BL13" s="139">
        <v>0</v>
      </c>
      <c r="BM13" s="139">
        <v>14.048744239645995</v>
      </c>
      <c r="BN13" s="139">
        <v>0</v>
      </c>
      <c r="BO13" s="139">
        <v>0</v>
      </c>
      <c r="BP13" s="139">
        <v>0</v>
      </c>
      <c r="BQ13" s="139">
        <v>0</v>
      </c>
      <c r="BR13" s="139">
        <v>0</v>
      </c>
      <c r="BS13" s="139">
        <v>0</v>
      </c>
      <c r="BT13" s="139">
        <v>0</v>
      </c>
      <c r="BU13" s="139">
        <v>0</v>
      </c>
      <c r="BV13" s="139">
        <v>0</v>
      </c>
      <c r="BW13" s="139">
        <v>0</v>
      </c>
      <c r="BX13" s="139">
        <v>0</v>
      </c>
      <c r="BY13" s="139">
        <v>0</v>
      </c>
      <c r="BZ13" s="139">
        <v>0</v>
      </c>
      <c r="CA13" s="47">
        <f t="shared" si="4"/>
        <v>5</v>
      </c>
      <c r="CB13" s="139">
        <v>0</v>
      </c>
      <c r="CC13" s="139">
        <v>0</v>
      </c>
      <c r="CD13" s="139">
        <v>4.4220648773674789</v>
      </c>
      <c r="CE13" s="139">
        <v>9.9880511713395688</v>
      </c>
      <c r="CF13" s="139">
        <v>9.9880511713395688</v>
      </c>
      <c r="CG13" s="139">
        <v>9.9880511713395688</v>
      </c>
      <c r="CH13" s="139">
        <v>0</v>
      </c>
      <c r="CI13" s="139">
        <v>0</v>
      </c>
      <c r="CJ13" s="139">
        <v>0</v>
      </c>
      <c r="CK13" s="139">
        <v>0</v>
      </c>
      <c r="CL13" s="139">
        <v>0</v>
      </c>
      <c r="CM13" s="139">
        <v>0</v>
      </c>
      <c r="CN13" s="139">
        <v>0</v>
      </c>
      <c r="CO13" s="139">
        <v>0</v>
      </c>
      <c r="CP13" s="139">
        <v>0</v>
      </c>
      <c r="CQ13" s="139">
        <v>0</v>
      </c>
    </row>
    <row r="14" spans="1:97" hidden="1" outlineLevel="1" x14ac:dyDescent="0.35">
      <c r="B14" s="53" t="str">
        <f>LOOKUP(K14,Inputs!$C$31:$C$630,Inputs!$D$31:$D$630)</f>
        <v>WRK-WKM C (Wairakei Ring)</v>
      </c>
      <c r="C14" s="31"/>
      <c r="D14" s="31"/>
      <c r="E14" s="31"/>
      <c r="F14" s="31"/>
      <c r="G14" s="31"/>
      <c r="H14" s="31"/>
      <c r="I14" s="31"/>
      <c r="J14" s="31"/>
      <c r="K14" s="48">
        <f t="shared" si="0"/>
        <v>6</v>
      </c>
      <c r="L14" s="140">
        <v>0</v>
      </c>
      <c r="M14" s="141">
        <v>0</v>
      </c>
      <c r="N14" s="141">
        <v>9.9569018114615808</v>
      </c>
      <c r="O14" s="141">
        <v>7.3019301670440528</v>
      </c>
      <c r="P14" s="141">
        <v>7.3019301670440528</v>
      </c>
      <c r="Q14" s="141">
        <v>7.3019301670440528</v>
      </c>
      <c r="R14" s="141">
        <v>0</v>
      </c>
      <c r="S14" s="141">
        <v>0</v>
      </c>
      <c r="T14" s="141">
        <v>0</v>
      </c>
      <c r="U14" s="141">
        <v>0</v>
      </c>
      <c r="V14" s="141">
        <v>0</v>
      </c>
      <c r="W14" s="141">
        <v>0</v>
      </c>
      <c r="X14" s="141">
        <v>0</v>
      </c>
      <c r="Y14" s="141">
        <v>0</v>
      </c>
      <c r="Z14" s="141">
        <v>0</v>
      </c>
      <c r="AA14" s="141">
        <v>0</v>
      </c>
      <c r="AB14" s="48">
        <f t="shared" si="1"/>
        <v>6</v>
      </c>
      <c r="AC14" s="140">
        <v>0</v>
      </c>
      <c r="AD14" s="141">
        <v>0</v>
      </c>
      <c r="AE14" s="141">
        <v>2.0351647900000316</v>
      </c>
      <c r="AF14" s="141">
        <v>0</v>
      </c>
      <c r="AG14" s="141">
        <v>0</v>
      </c>
      <c r="AH14" s="141">
        <v>0</v>
      </c>
      <c r="AI14" s="141">
        <v>0</v>
      </c>
      <c r="AJ14" s="141">
        <v>0</v>
      </c>
      <c r="AK14" s="141">
        <v>0</v>
      </c>
      <c r="AL14" s="141">
        <v>0</v>
      </c>
      <c r="AM14" s="141">
        <v>0</v>
      </c>
      <c r="AN14" s="141">
        <v>0</v>
      </c>
      <c r="AO14" s="141">
        <v>0</v>
      </c>
      <c r="AP14" s="141">
        <v>0</v>
      </c>
      <c r="AQ14" s="141">
        <v>0</v>
      </c>
      <c r="AR14" s="141">
        <v>0</v>
      </c>
      <c r="AS14" s="48">
        <f t="shared" si="2"/>
        <v>6</v>
      </c>
      <c r="AT14" s="140">
        <v>0</v>
      </c>
      <c r="AU14" s="141">
        <v>0</v>
      </c>
      <c r="AV14" s="141">
        <v>5.7775349127509878</v>
      </c>
      <c r="AW14" s="141">
        <v>5.6845278818479859</v>
      </c>
      <c r="AX14" s="141">
        <v>5.6845278818479859</v>
      </c>
      <c r="AY14" s="141">
        <v>5.6845278818479859</v>
      </c>
      <c r="AZ14" s="141">
        <v>0</v>
      </c>
      <c r="BA14" s="141">
        <v>0</v>
      </c>
      <c r="BB14" s="141">
        <v>0</v>
      </c>
      <c r="BC14" s="141">
        <v>0</v>
      </c>
      <c r="BD14" s="141">
        <v>0</v>
      </c>
      <c r="BE14" s="141">
        <v>0</v>
      </c>
      <c r="BF14" s="141">
        <v>0</v>
      </c>
      <c r="BG14" s="141">
        <v>0</v>
      </c>
      <c r="BH14" s="141">
        <v>0</v>
      </c>
      <c r="BI14" s="141">
        <v>0</v>
      </c>
      <c r="BJ14" s="48">
        <f t="shared" si="3"/>
        <v>6</v>
      </c>
      <c r="BK14" s="140">
        <v>0</v>
      </c>
      <c r="BL14" s="141">
        <v>0</v>
      </c>
      <c r="BM14" s="141">
        <v>2.0566998113239814</v>
      </c>
      <c r="BN14" s="141">
        <v>0</v>
      </c>
      <c r="BO14" s="141">
        <v>0</v>
      </c>
      <c r="BP14" s="141">
        <v>0</v>
      </c>
      <c r="BQ14" s="141">
        <v>0</v>
      </c>
      <c r="BR14" s="141">
        <v>0</v>
      </c>
      <c r="BS14" s="141">
        <v>0</v>
      </c>
      <c r="BT14" s="141">
        <v>0</v>
      </c>
      <c r="BU14" s="141">
        <v>0</v>
      </c>
      <c r="BV14" s="141">
        <v>0</v>
      </c>
      <c r="BW14" s="141">
        <v>0</v>
      </c>
      <c r="BX14" s="141">
        <v>0</v>
      </c>
      <c r="BY14" s="141">
        <v>0</v>
      </c>
      <c r="BZ14" s="141">
        <v>0</v>
      </c>
      <c r="CA14" s="48">
        <f t="shared" si="4"/>
        <v>6</v>
      </c>
      <c r="CB14" s="140">
        <v>0</v>
      </c>
      <c r="CC14" s="141">
        <v>0</v>
      </c>
      <c r="CD14" s="141">
        <v>8.7502297386580441E-2</v>
      </c>
      <c r="CE14" s="141">
        <v>1.617402285196067</v>
      </c>
      <c r="CF14" s="141">
        <v>1.617402285196067</v>
      </c>
      <c r="CG14" s="141">
        <v>1.617402285196067</v>
      </c>
      <c r="CH14" s="141">
        <v>0</v>
      </c>
      <c r="CI14" s="141">
        <v>0</v>
      </c>
      <c r="CJ14" s="141">
        <v>0</v>
      </c>
      <c r="CK14" s="141">
        <v>0</v>
      </c>
      <c r="CL14" s="141">
        <v>0</v>
      </c>
      <c r="CM14" s="141">
        <v>0</v>
      </c>
      <c r="CN14" s="141">
        <v>0</v>
      </c>
      <c r="CO14" s="141">
        <v>0</v>
      </c>
      <c r="CP14" s="141">
        <v>0</v>
      </c>
      <c r="CQ14" s="141">
        <v>0</v>
      </c>
    </row>
    <row r="15" spans="1:97" hidden="1" outlineLevel="1" x14ac:dyDescent="0.35">
      <c r="A15" s="21"/>
      <c r="B15" s="52" t="str">
        <f>LOOKUP(K15,Inputs!$C$31:$C$630,Inputs!$D$31:$D$630)</f>
        <v>Upper North Island Dynamic Reactive Support (UNIDRS)</v>
      </c>
      <c r="C15" s="29"/>
      <c r="D15" s="29"/>
      <c r="E15" s="29"/>
      <c r="F15" s="29"/>
      <c r="G15" s="29"/>
      <c r="H15" s="29"/>
      <c r="I15" s="29"/>
      <c r="J15" s="29"/>
      <c r="K15" s="47">
        <f t="shared" si="0"/>
        <v>7</v>
      </c>
      <c r="L15" s="139">
        <v>0</v>
      </c>
      <c r="M15" s="139">
        <v>0</v>
      </c>
      <c r="N15" s="139">
        <v>4.8729762875229143</v>
      </c>
      <c r="O15" s="139">
        <v>2.1604633649685332</v>
      </c>
      <c r="P15" s="139">
        <v>2.1604633649685332</v>
      </c>
      <c r="Q15" s="139">
        <v>2.1604633649685332</v>
      </c>
      <c r="R15" s="139">
        <v>0</v>
      </c>
      <c r="S15" s="139">
        <v>0</v>
      </c>
      <c r="T15" s="139">
        <v>0</v>
      </c>
      <c r="U15" s="139">
        <v>0</v>
      </c>
      <c r="V15" s="139">
        <v>0</v>
      </c>
      <c r="W15" s="139">
        <v>0</v>
      </c>
      <c r="X15" s="139">
        <v>0</v>
      </c>
      <c r="Y15" s="139">
        <v>0</v>
      </c>
      <c r="Z15" s="139">
        <v>0</v>
      </c>
      <c r="AA15" s="139">
        <v>0</v>
      </c>
      <c r="AB15" s="47">
        <f t="shared" si="1"/>
        <v>7</v>
      </c>
      <c r="AC15" s="139">
        <v>0</v>
      </c>
      <c r="AD15" s="139">
        <v>0</v>
      </c>
      <c r="AE15" s="139">
        <v>1.4356874100000003</v>
      </c>
      <c r="AF15" s="139">
        <v>0</v>
      </c>
      <c r="AG15" s="139">
        <v>0</v>
      </c>
      <c r="AH15" s="139">
        <v>0</v>
      </c>
      <c r="AI15" s="139">
        <v>0</v>
      </c>
      <c r="AJ15" s="139">
        <v>0</v>
      </c>
      <c r="AK15" s="139">
        <v>0</v>
      </c>
      <c r="AL15" s="139">
        <v>0</v>
      </c>
      <c r="AM15" s="139">
        <v>0</v>
      </c>
      <c r="AN15" s="139">
        <v>0</v>
      </c>
      <c r="AO15" s="139">
        <v>0</v>
      </c>
      <c r="AP15" s="139">
        <v>0</v>
      </c>
      <c r="AQ15" s="139">
        <v>0</v>
      </c>
      <c r="AR15" s="139">
        <v>0</v>
      </c>
      <c r="AS15" s="47">
        <f t="shared" si="2"/>
        <v>7</v>
      </c>
      <c r="AT15" s="139">
        <v>0</v>
      </c>
      <c r="AU15" s="139">
        <v>0</v>
      </c>
      <c r="AV15" s="139">
        <v>1.7475243203969997</v>
      </c>
      <c r="AW15" s="139">
        <v>1.6819134057599998</v>
      </c>
      <c r="AX15" s="139">
        <v>1.6819134057599998</v>
      </c>
      <c r="AY15" s="139">
        <v>1.6819134057599998</v>
      </c>
      <c r="AZ15" s="139">
        <v>0</v>
      </c>
      <c r="BA15" s="139">
        <v>0</v>
      </c>
      <c r="BB15" s="139">
        <v>0</v>
      </c>
      <c r="BC15" s="139">
        <v>0</v>
      </c>
      <c r="BD15" s="139">
        <v>0</v>
      </c>
      <c r="BE15" s="139">
        <v>0</v>
      </c>
      <c r="BF15" s="139">
        <v>0</v>
      </c>
      <c r="BG15" s="139">
        <v>0</v>
      </c>
      <c r="BH15" s="139">
        <v>0</v>
      </c>
      <c r="BI15" s="139">
        <v>0</v>
      </c>
      <c r="BJ15" s="47">
        <f t="shared" si="3"/>
        <v>7</v>
      </c>
      <c r="BK15" s="139">
        <v>0</v>
      </c>
      <c r="BL15" s="139">
        <v>0</v>
      </c>
      <c r="BM15" s="139">
        <v>1.4508790834904188</v>
      </c>
      <c r="BN15" s="139">
        <v>0</v>
      </c>
      <c r="BO15" s="139">
        <v>0</v>
      </c>
      <c r="BP15" s="139">
        <v>0</v>
      </c>
      <c r="BQ15" s="139">
        <v>0</v>
      </c>
      <c r="BR15" s="139">
        <v>0</v>
      </c>
      <c r="BS15" s="139">
        <v>0</v>
      </c>
      <c r="BT15" s="139">
        <v>0</v>
      </c>
      <c r="BU15" s="139">
        <v>0</v>
      </c>
      <c r="BV15" s="139">
        <v>0</v>
      </c>
      <c r="BW15" s="139">
        <v>0</v>
      </c>
      <c r="BX15" s="139">
        <v>0</v>
      </c>
      <c r="BY15" s="139">
        <v>0</v>
      </c>
      <c r="BZ15" s="139">
        <v>0</v>
      </c>
      <c r="CA15" s="47">
        <f t="shared" si="4"/>
        <v>7</v>
      </c>
      <c r="CB15" s="139">
        <v>0</v>
      </c>
      <c r="CC15" s="139">
        <v>0</v>
      </c>
      <c r="CD15" s="139">
        <v>0.23888547363549567</v>
      </c>
      <c r="CE15" s="139">
        <v>0.47854995920853327</v>
      </c>
      <c r="CF15" s="139">
        <v>0.47854995920853327</v>
      </c>
      <c r="CG15" s="139">
        <v>0.47854995920853327</v>
      </c>
      <c r="CH15" s="139">
        <v>0</v>
      </c>
      <c r="CI15" s="139">
        <v>0</v>
      </c>
      <c r="CJ15" s="139">
        <v>0</v>
      </c>
      <c r="CK15" s="139">
        <v>0</v>
      </c>
      <c r="CL15" s="139">
        <v>0</v>
      </c>
      <c r="CM15" s="139">
        <v>0</v>
      </c>
      <c r="CN15" s="139">
        <v>0</v>
      </c>
      <c r="CO15" s="139">
        <v>0</v>
      </c>
      <c r="CP15" s="139">
        <v>0</v>
      </c>
      <c r="CQ15" s="139">
        <v>0</v>
      </c>
    </row>
    <row r="16" spans="1:97" hidden="1" outlineLevel="1" x14ac:dyDescent="0.35">
      <c r="B16" s="53" t="str">
        <f>LOOKUP(K16,Inputs!$C$31:$C$630,Inputs!$D$31:$D$630)</f>
        <v>BOP_LV</v>
      </c>
      <c r="C16" s="31"/>
      <c r="D16" s="31"/>
      <c r="E16" s="31"/>
      <c r="F16" s="31"/>
      <c r="G16" s="31"/>
      <c r="H16" s="31"/>
      <c r="I16" s="31"/>
      <c r="J16" s="31"/>
      <c r="K16" s="48">
        <f t="shared" si="0"/>
        <v>8</v>
      </c>
      <c r="L16" s="141">
        <v>0</v>
      </c>
      <c r="M16" s="141">
        <v>0</v>
      </c>
      <c r="N16" s="141">
        <v>0.22765101266512622</v>
      </c>
      <c r="O16" s="141">
        <v>0.19447286059042299</v>
      </c>
      <c r="P16" s="141">
        <v>0.19447286059042299</v>
      </c>
      <c r="Q16" s="141">
        <v>0.19447286059042299</v>
      </c>
      <c r="R16" s="141">
        <v>0</v>
      </c>
      <c r="S16" s="141">
        <v>0</v>
      </c>
      <c r="T16" s="141">
        <v>0</v>
      </c>
      <c r="U16" s="141">
        <v>0</v>
      </c>
      <c r="V16" s="141">
        <v>0</v>
      </c>
      <c r="W16" s="141">
        <v>0</v>
      </c>
      <c r="X16" s="141">
        <v>0</v>
      </c>
      <c r="Y16" s="141">
        <v>0</v>
      </c>
      <c r="Z16" s="141">
        <v>0</v>
      </c>
      <c r="AA16" s="141">
        <v>0</v>
      </c>
      <c r="AB16" s="48">
        <f t="shared" si="1"/>
        <v>8</v>
      </c>
      <c r="AC16" s="141">
        <v>0</v>
      </c>
      <c r="AD16" s="141">
        <v>0</v>
      </c>
      <c r="AE16" s="141">
        <v>0.11263752230549945</v>
      </c>
      <c r="AF16" s="141">
        <v>0</v>
      </c>
      <c r="AG16" s="141">
        <v>0</v>
      </c>
      <c r="AH16" s="141">
        <v>0</v>
      </c>
      <c r="AI16" s="141">
        <v>0</v>
      </c>
      <c r="AJ16" s="141">
        <v>0</v>
      </c>
      <c r="AK16" s="141">
        <v>0</v>
      </c>
      <c r="AL16" s="141">
        <v>0</v>
      </c>
      <c r="AM16" s="141">
        <v>0</v>
      </c>
      <c r="AN16" s="141">
        <v>0</v>
      </c>
      <c r="AO16" s="141">
        <v>0</v>
      </c>
      <c r="AP16" s="141">
        <v>0</v>
      </c>
      <c r="AQ16" s="141">
        <v>0</v>
      </c>
      <c r="AR16" s="141">
        <v>0</v>
      </c>
      <c r="AS16" s="48">
        <f t="shared" si="2"/>
        <v>8</v>
      </c>
      <c r="AT16" s="141">
        <v>0</v>
      </c>
      <c r="AU16" s="141">
        <v>0</v>
      </c>
      <c r="AV16" s="141">
        <v>7.8271998742631035E-2</v>
      </c>
      <c r="AW16" s="141">
        <v>0.15139646271590074</v>
      </c>
      <c r="AX16" s="141">
        <v>0.15139646271590074</v>
      </c>
      <c r="AY16" s="141">
        <v>0.15139646271590074</v>
      </c>
      <c r="AZ16" s="141">
        <v>0</v>
      </c>
      <c r="BA16" s="141">
        <v>0</v>
      </c>
      <c r="BB16" s="141">
        <v>0</v>
      </c>
      <c r="BC16" s="141">
        <v>0</v>
      </c>
      <c r="BD16" s="141">
        <v>0</v>
      </c>
      <c r="BE16" s="141">
        <v>0</v>
      </c>
      <c r="BF16" s="141">
        <v>0</v>
      </c>
      <c r="BG16" s="141">
        <v>0</v>
      </c>
      <c r="BH16" s="141">
        <v>0</v>
      </c>
      <c r="BI16" s="141">
        <v>0</v>
      </c>
      <c r="BJ16" s="48">
        <f t="shared" si="3"/>
        <v>8</v>
      </c>
      <c r="BK16" s="141">
        <v>0</v>
      </c>
      <c r="BL16" s="141">
        <v>0</v>
      </c>
      <c r="BM16" s="141">
        <v>0.1138293921023063</v>
      </c>
      <c r="BN16" s="141">
        <v>0</v>
      </c>
      <c r="BO16" s="141">
        <v>0</v>
      </c>
      <c r="BP16" s="141">
        <v>0</v>
      </c>
      <c r="BQ16" s="141">
        <v>0</v>
      </c>
      <c r="BR16" s="141">
        <v>0</v>
      </c>
      <c r="BS16" s="141">
        <v>0</v>
      </c>
      <c r="BT16" s="141">
        <v>0</v>
      </c>
      <c r="BU16" s="141">
        <v>0</v>
      </c>
      <c r="BV16" s="141">
        <v>0</v>
      </c>
      <c r="BW16" s="141">
        <v>0</v>
      </c>
      <c r="BX16" s="141">
        <v>0</v>
      </c>
      <c r="BY16" s="141">
        <v>0</v>
      </c>
      <c r="BZ16" s="141">
        <v>0</v>
      </c>
      <c r="CA16" s="48">
        <f t="shared" si="4"/>
        <v>8</v>
      </c>
      <c r="CB16" s="141">
        <v>0</v>
      </c>
      <c r="CC16" s="141">
        <v>0</v>
      </c>
      <c r="CD16" s="141">
        <v>-7.7087900485310543E-2</v>
      </c>
      <c r="CE16" s="141">
        <v>4.3076397874522256E-2</v>
      </c>
      <c r="CF16" s="141">
        <v>4.3076397874522256E-2</v>
      </c>
      <c r="CG16" s="141">
        <v>4.3076397874522256E-2</v>
      </c>
      <c r="CH16" s="141">
        <v>0</v>
      </c>
      <c r="CI16" s="141">
        <v>0</v>
      </c>
      <c r="CJ16" s="141">
        <v>0</v>
      </c>
      <c r="CK16" s="141">
        <v>0</v>
      </c>
      <c r="CL16" s="141">
        <v>0</v>
      </c>
      <c r="CM16" s="141">
        <v>0</v>
      </c>
      <c r="CN16" s="141">
        <v>0</v>
      </c>
      <c r="CO16" s="141">
        <v>0</v>
      </c>
      <c r="CP16" s="141">
        <v>0</v>
      </c>
      <c r="CQ16" s="141">
        <v>0</v>
      </c>
    </row>
    <row r="17" spans="1:95" hidden="1" outlineLevel="1" x14ac:dyDescent="0.35">
      <c r="A17" s="21"/>
      <c r="B17" s="52" t="str">
        <f>LOOKUP(K17,Inputs!$C$31:$C$630,Inputs!$D$31:$D$630)</f>
        <v>CML_LV</v>
      </c>
      <c r="C17" s="29"/>
      <c r="D17" s="29"/>
      <c r="E17" s="29"/>
      <c r="F17" s="29"/>
      <c r="G17" s="29"/>
      <c r="H17" s="29"/>
      <c r="I17" s="29"/>
      <c r="J17" s="29"/>
      <c r="K17" s="47">
        <f t="shared" si="0"/>
        <v>9</v>
      </c>
      <c r="L17" s="139">
        <v>0</v>
      </c>
      <c r="M17" s="139">
        <v>0</v>
      </c>
      <c r="N17" s="139">
        <v>0</v>
      </c>
      <c r="O17" s="139">
        <v>0</v>
      </c>
      <c r="P17" s="139">
        <v>0</v>
      </c>
      <c r="Q17" s="139">
        <v>0</v>
      </c>
      <c r="R17" s="139">
        <v>0</v>
      </c>
      <c r="S17" s="139">
        <v>0</v>
      </c>
      <c r="T17" s="139">
        <v>0</v>
      </c>
      <c r="U17" s="139">
        <v>0</v>
      </c>
      <c r="V17" s="139">
        <v>0</v>
      </c>
      <c r="W17" s="139">
        <v>0</v>
      </c>
      <c r="X17" s="139">
        <v>0</v>
      </c>
      <c r="Y17" s="139">
        <v>0</v>
      </c>
      <c r="Z17" s="139">
        <v>0</v>
      </c>
      <c r="AA17" s="139">
        <v>0</v>
      </c>
      <c r="AB17" s="47">
        <f t="shared" si="1"/>
        <v>9</v>
      </c>
      <c r="AC17" s="139">
        <v>0</v>
      </c>
      <c r="AD17" s="139">
        <v>0</v>
      </c>
      <c r="AE17" s="139">
        <v>0</v>
      </c>
      <c r="AF17" s="139">
        <v>0</v>
      </c>
      <c r="AG17" s="139">
        <v>0</v>
      </c>
      <c r="AH17" s="139">
        <v>0</v>
      </c>
      <c r="AI17" s="139">
        <v>0</v>
      </c>
      <c r="AJ17" s="139">
        <v>0</v>
      </c>
      <c r="AK17" s="139">
        <v>0</v>
      </c>
      <c r="AL17" s="139">
        <v>0</v>
      </c>
      <c r="AM17" s="139">
        <v>0</v>
      </c>
      <c r="AN17" s="139">
        <v>0</v>
      </c>
      <c r="AO17" s="139">
        <v>0</v>
      </c>
      <c r="AP17" s="139">
        <v>0</v>
      </c>
      <c r="AQ17" s="139">
        <v>0</v>
      </c>
      <c r="AR17" s="139">
        <v>0</v>
      </c>
      <c r="AS17" s="47">
        <f t="shared" si="2"/>
        <v>9</v>
      </c>
      <c r="AT17" s="139">
        <v>0</v>
      </c>
      <c r="AU17" s="139">
        <v>0</v>
      </c>
      <c r="AV17" s="139">
        <v>0</v>
      </c>
      <c r="AW17" s="139">
        <v>0</v>
      </c>
      <c r="AX17" s="139">
        <v>0</v>
      </c>
      <c r="AY17" s="139">
        <v>0</v>
      </c>
      <c r="AZ17" s="139">
        <v>0</v>
      </c>
      <c r="BA17" s="139">
        <v>0</v>
      </c>
      <c r="BB17" s="139">
        <v>0</v>
      </c>
      <c r="BC17" s="139">
        <v>0</v>
      </c>
      <c r="BD17" s="139">
        <v>0</v>
      </c>
      <c r="BE17" s="139">
        <v>0</v>
      </c>
      <c r="BF17" s="139">
        <v>0</v>
      </c>
      <c r="BG17" s="139">
        <v>0</v>
      </c>
      <c r="BH17" s="139">
        <v>0</v>
      </c>
      <c r="BI17" s="139">
        <v>0</v>
      </c>
      <c r="BJ17" s="47">
        <f t="shared" si="3"/>
        <v>9</v>
      </c>
      <c r="BK17" s="139">
        <v>0</v>
      </c>
      <c r="BL17" s="139">
        <v>0</v>
      </c>
      <c r="BM17" s="139">
        <v>0</v>
      </c>
      <c r="BN17" s="139">
        <v>0</v>
      </c>
      <c r="BO17" s="139">
        <v>0</v>
      </c>
      <c r="BP17" s="139">
        <v>0</v>
      </c>
      <c r="BQ17" s="139">
        <v>0</v>
      </c>
      <c r="BR17" s="139">
        <v>0</v>
      </c>
      <c r="BS17" s="139">
        <v>0</v>
      </c>
      <c r="BT17" s="139">
        <v>0</v>
      </c>
      <c r="BU17" s="139">
        <v>0</v>
      </c>
      <c r="BV17" s="139">
        <v>0</v>
      </c>
      <c r="BW17" s="139">
        <v>0</v>
      </c>
      <c r="BX17" s="139">
        <v>0</v>
      </c>
      <c r="BY17" s="139">
        <v>0</v>
      </c>
      <c r="BZ17" s="139">
        <v>0</v>
      </c>
      <c r="CA17" s="47">
        <f t="shared" si="4"/>
        <v>9</v>
      </c>
      <c r="CB17" s="139">
        <v>0</v>
      </c>
      <c r="CC17" s="139">
        <v>0</v>
      </c>
      <c r="CD17" s="139">
        <v>0</v>
      </c>
      <c r="CE17" s="139">
        <v>0</v>
      </c>
      <c r="CF17" s="139">
        <v>0</v>
      </c>
      <c r="CG17" s="139">
        <v>0</v>
      </c>
      <c r="CH17" s="139">
        <v>0</v>
      </c>
      <c r="CI17" s="139">
        <v>0</v>
      </c>
      <c r="CJ17" s="139">
        <v>0</v>
      </c>
      <c r="CK17" s="139">
        <v>0</v>
      </c>
      <c r="CL17" s="139">
        <v>0</v>
      </c>
      <c r="CM17" s="139">
        <v>0</v>
      </c>
      <c r="CN17" s="139">
        <v>0</v>
      </c>
      <c r="CO17" s="139">
        <v>0</v>
      </c>
      <c r="CP17" s="139">
        <v>0</v>
      </c>
      <c r="CQ17" s="139">
        <v>0</v>
      </c>
    </row>
    <row r="18" spans="1:95" hidden="1" outlineLevel="1" x14ac:dyDescent="0.35">
      <c r="B18" s="53" t="str">
        <f>LOOKUP(K18,Inputs!$C$31:$C$630,Inputs!$D$31:$D$630)</f>
        <v>CNI_LV</v>
      </c>
      <c r="C18" s="31"/>
      <c r="D18" s="31"/>
      <c r="E18" s="31"/>
      <c r="F18" s="31"/>
      <c r="G18" s="31"/>
      <c r="H18" s="31"/>
      <c r="I18" s="31"/>
      <c r="J18" s="31"/>
      <c r="K18" s="48">
        <f t="shared" si="0"/>
        <v>10</v>
      </c>
      <c r="L18" s="141">
        <v>0</v>
      </c>
      <c r="M18" s="141">
        <v>0</v>
      </c>
      <c r="N18" s="141">
        <v>1.3639739768215802</v>
      </c>
      <c r="O18" s="141">
        <v>1.2157394224581588</v>
      </c>
      <c r="P18" s="141">
        <v>1.2157394224581588</v>
      </c>
      <c r="Q18" s="141">
        <v>1.2157394224581588</v>
      </c>
      <c r="R18" s="141">
        <v>0</v>
      </c>
      <c r="S18" s="141">
        <v>0</v>
      </c>
      <c r="T18" s="141">
        <v>0</v>
      </c>
      <c r="U18" s="141">
        <v>0</v>
      </c>
      <c r="V18" s="141">
        <v>0</v>
      </c>
      <c r="W18" s="141">
        <v>0</v>
      </c>
      <c r="X18" s="141">
        <v>0</v>
      </c>
      <c r="Y18" s="141">
        <v>0</v>
      </c>
      <c r="Z18" s="141">
        <v>0</v>
      </c>
      <c r="AA18" s="141">
        <v>0</v>
      </c>
      <c r="AB18" s="48">
        <f t="shared" si="1"/>
        <v>10</v>
      </c>
      <c r="AC18" s="141">
        <v>0</v>
      </c>
      <c r="AD18" s="141">
        <v>0</v>
      </c>
      <c r="AE18" s="141">
        <v>0.5168368445095014</v>
      </c>
      <c r="AF18" s="141">
        <v>0</v>
      </c>
      <c r="AG18" s="141">
        <v>0</v>
      </c>
      <c r="AH18" s="141">
        <v>0</v>
      </c>
      <c r="AI18" s="141">
        <v>0</v>
      </c>
      <c r="AJ18" s="141">
        <v>0</v>
      </c>
      <c r="AK18" s="141">
        <v>0</v>
      </c>
      <c r="AL18" s="141">
        <v>0</v>
      </c>
      <c r="AM18" s="141">
        <v>0</v>
      </c>
      <c r="AN18" s="141">
        <v>0</v>
      </c>
      <c r="AO18" s="141">
        <v>0</v>
      </c>
      <c r="AP18" s="141">
        <v>0</v>
      </c>
      <c r="AQ18" s="141">
        <v>0</v>
      </c>
      <c r="AR18" s="141">
        <v>0</v>
      </c>
      <c r="AS18" s="48">
        <f t="shared" si="2"/>
        <v>10</v>
      </c>
      <c r="AT18" s="141">
        <v>0</v>
      </c>
      <c r="AU18" s="141">
        <v>0</v>
      </c>
      <c r="AV18" s="141">
        <v>0.48503423143948438</v>
      </c>
      <c r="AW18" s="141">
        <v>0.94644901908488455</v>
      </c>
      <c r="AX18" s="141">
        <v>0.94644901908488455</v>
      </c>
      <c r="AY18" s="141">
        <v>0.94644901908488455</v>
      </c>
      <c r="AZ18" s="141">
        <v>0</v>
      </c>
      <c r="BA18" s="141">
        <v>0</v>
      </c>
      <c r="BB18" s="141">
        <v>0</v>
      </c>
      <c r="BC18" s="141">
        <v>0</v>
      </c>
      <c r="BD18" s="141">
        <v>0</v>
      </c>
      <c r="BE18" s="141">
        <v>0</v>
      </c>
      <c r="BF18" s="141">
        <v>0</v>
      </c>
      <c r="BG18" s="141">
        <v>0</v>
      </c>
      <c r="BH18" s="141">
        <v>0</v>
      </c>
      <c r="BI18" s="141">
        <v>0</v>
      </c>
      <c r="BJ18" s="48">
        <f t="shared" si="3"/>
        <v>10</v>
      </c>
      <c r="BK18" s="141">
        <v>0</v>
      </c>
      <c r="BL18" s="141">
        <v>0</v>
      </c>
      <c r="BM18" s="141">
        <v>0.52230573455821083</v>
      </c>
      <c r="BN18" s="141">
        <v>0</v>
      </c>
      <c r="BO18" s="141">
        <v>0</v>
      </c>
      <c r="BP18" s="141">
        <v>0</v>
      </c>
      <c r="BQ18" s="141">
        <v>0</v>
      </c>
      <c r="BR18" s="141">
        <v>0</v>
      </c>
      <c r="BS18" s="141">
        <v>0</v>
      </c>
      <c r="BT18" s="141">
        <v>0</v>
      </c>
      <c r="BU18" s="141">
        <v>0</v>
      </c>
      <c r="BV18" s="141">
        <v>0</v>
      </c>
      <c r="BW18" s="141">
        <v>0</v>
      </c>
      <c r="BX18" s="141">
        <v>0</v>
      </c>
      <c r="BY18" s="141">
        <v>0</v>
      </c>
      <c r="BZ18" s="141">
        <v>0</v>
      </c>
      <c r="CA18" s="48">
        <f t="shared" si="4"/>
        <v>10</v>
      </c>
      <c r="CB18" s="141">
        <v>0</v>
      </c>
      <c r="CC18" s="141">
        <v>0</v>
      </c>
      <c r="CD18" s="141">
        <v>-0.16020283368561639</v>
      </c>
      <c r="CE18" s="141">
        <v>0.26929040337327426</v>
      </c>
      <c r="CF18" s="141">
        <v>0.26929040337327426</v>
      </c>
      <c r="CG18" s="141">
        <v>0.26929040337327426</v>
      </c>
      <c r="CH18" s="141">
        <v>0</v>
      </c>
      <c r="CI18" s="141">
        <v>0</v>
      </c>
      <c r="CJ18" s="141">
        <v>0</v>
      </c>
      <c r="CK18" s="141">
        <v>0</v>
      </c>
      <c r="CL18" s="141">
        <v>0</v>
      </c>
      <c r="CM18" s="141">
        <v>0</v>
      </c>
      <c r="CN18" s="141">
        <v>0</v>
      </c>
      <c r="CO18" s="141">
        <v>0</v>
      </c>
      <c r="CP18" s="141">
        <v>0</v>
      </c>
      <c r="CQ18" s="141">
        <v>0</v>
      </c>
    </row>
    <row r="19" spans="1:95" hidden="1" outlineLevel="1" x14ac:dyDescent="0.35">
      <c r="A19" s="21"/>
      <c r="B19" s="52" t="str">
        <f>LOOKUP(K19,Inputs!$C$31:$C$630,Inputs!$D$31:$D$630)</f>
        <v>CSI_HV</v>
      </c>
      <c r="C19" s="29"/>
      <c r="D19" s="29"/>
      <c r="E19" s="29"/>
      <c r="F19" s="29"/>
      <c r="G19" s="29"/>
      <c r="H19" s="29"/>
      <c r="I19" s="29"/>
      <c r="J19" s="29"/>
      <c r="K19" s="47">
        <f t="shared" si="0"/>
        <v>11</v>
      </c>
      <c r="L19" s="139">
        <v>0</v>
      </c>
      <c r="M19" s="139">
        <v>0</v>
      </c>
      <c r="N19" s="139">
        <v>6.7180445171466166E-2</v>
      </c>
      <c r="O19" s="139">
        <v>5.8184014841029606E-2</v>
      </c>
      <c r="P19" s="139">
        <v>5.8184014841029606E-2</v>
      </c>
      <c r="Q19" s="139">
        <v>5.8184014841029606E-2</v>
      </c>
      <c r="R19" s="139">
        <v>0</v>
      </c>
      <c r="S19" s="139">
        <v>0</v>
      </c>
      <c r="T19" s="139">
        <v>0</v>
      </c>
      <c r="U19" s="139">
        <v>0</v>
      </c>
      <c r="V19" s="139">
        <v>0</v>
      </c>
      <c r="W19" s="139">
        <v>0</v>
      </c>
      <c r="X19" s="139">
        <v>0</v>
      </c>
      <c r="Y19" s="139">
        <v>0</v>
      </c>
      <c r="Z19" s="139">
        <v>0</v>
      </c>
      <c r="AA19" s="139">
        <v>0</v>
      </c>
      <c r="AB19" s="47">
        <f t="shared" si="1"/>
        <v>11</v>
      </c>
      <c r="AC19" s="139">
        <v>0</v>
      </c>
      <c r="AD19" s="139">
        <v>0</v>
      </c>
      <c r="AE19" s="139">
        <v>2.7169903901000009E-2</v>
      </c>
      <c r="AF19" s="139">
        <v>0</v>
      </c>
      <c r="AG19" s="139">
        <v>0</v>
      </c>
      <c r="AH19" s="139">
        <v>0</v>
      </c>
      <c r="AI19" s="139">
        <v>0</v>
      </c>
      <c r="AJ19" s="139">
        <v>0</v>
      </c>
      <c r="AK19" s="139">
        <v>0</v>
      </c>
      <c r="AL19" s="139">
        <v>0</v>
      </c>
      <c r="AM19" s="139">
        <v>0</v>
      </c>
      <c r="AN19" s="139">
        <v>0</v>
      </c>
      <c r="AO19" s="139">
        <v>0</v>
      </c>
      <c r="AP19" s="139">
        <v>0</v>
      </c>
      <c r="AQ19" s="139">
        <v>0</v>
      </c>
      <c r="AR19" s="139">
        <v>0</v>
      </c>
      <c r="AS19" s="47">
        <f t="shared" si="2"/>
        <v>11</v>
      </c>
      <c r="AT19" s="139">
        <v>0</v>
      </c>
      <c r="AU19" s="139">
        <v>0</v>
      </c>
      <c r="AV19" s="139">
        <v>2.3268861460487792E-2</v>
      </c>
      <c r="AW19" s="139">
        <v>4.529605831269988E-2</v>
      </c>
      <c r="AX19" s="139">
        <v>4.529605831269988E-2</v>
      </c>
      <c r="AY19" s="139">
        <v>4.529605831269988E-2</v>
      </c>
      <c r="AZ19" s="139">
        <v>0</v>
      </c>
      <c r="BA19" s="139">
        <v>0</v>
      </c>
      <c r="BB19" s="139">
        <v>0</v>
      </c>
      <c r="BC19" s="139">
        <v>0</v>
      </c>
      <c r="BD19" s="139">
        <v>0</v>
      </c>
      <c r="BE19" s="139">
        <v>0</v>
      </c>
      <c r="BF19" s="139">
        <v>0</v>
      </c>
      <c r="BG19" s="139">
        <v>0</v>
      </c>
      <c r="BH19" s="139">
        <v>0</v>
      </c>
      <c r="BI19" s="139">
        <v>0</v>
      </c>
      <c r="BJ19" s="47">
        <f t="shared" si="3"/>
        <v>11</v>
      </c>
      <c r="BK19" s="139">
        <v>0</v>
      </c>
      <c r="BL19" s="139">
        <v>0</v>
      </c>
      <c r="BM19" s="139">
        <v>2.7457401239177569E-2</v>
      </c>
      <c r="BN19" s="139">
        <v>0</v>
      </c>
      <c r="BO19" s="139">
        <v>0</v>
      </c>
      <c r="BP19" s="139">
        <v>0</v>
      </c>
      <c r="BQ19" s="139">
        <v>0</v>
      </c>
      <c r="BR19" s="139">
        <v>0</v>
      </c>
      <c r="BS19" s="139">
        <v>0</v>
      </c>
      <c r="BT19" s="139">
        <v>0</v>
      </c>
      <c r="BU19" s="139">
        <v>0</v>
      </c>
      <c r="BV19" s="139">
        <v>0</v>
      </c>
      <c r="BW19" s="139">
        <v>0</v>
      </c>
      <c r="BX19" s="139">
        <v>0</v>
      </c>
      <c r="BY19" s="139">
        <v>0</v>
      </c>
      <c r="BZ19" s="139">
        <v>0</v>
      </c>
      <c r="CA19" s="47">
        <f t="shared" si="4"/>
        <v>11</v>
      </c>
      <c r="CB19" s="139">
        <v>0</v>
      </c>
      <c r="CC19" s="139">
        <v>0</v>
      </c>
      <c r="CD19" s="139">
        <v>-1.0715721429199196E-2</v>
      </c>
      <c r="CE19" s="139">
        <v>1.2887956528329728E-2</v>
      </c>
      <c r="CF19" s="139">
        <v>1.2887956528329728E-2</v>
      </c>
      <c r="CG19" s="139">
        <v>1.2887956528329728E-2</v>
      </c>
      <c r="CH19" s="139">
        <v>0</v>
      </c>
      <c r="CI19" s="139">
        <v>0</v>
      </c>
      <c r="CJ19" s="139">
        <v>0</v>
      </c>
      <c r="CK19" s="139">
        <v>0</v>
      </c>
      <c r="CL19" s="139">
        <v>0</v>
      </c>
      <c r="CM19" s="139">
        <v>0</v>
      </c>
      <c r="CN19" s="139">
        <v>0</v>
      </c>
      <c r="CO19" s="139">
        <v>0</v>
      </c>
      <c r="CP19" s="139">
        <v>0</v>
      </c>
      <c r="CQ19" s="139">
        <v>0</v>
      </c>
    </row>
    <row r="20" spans="1:95" hidden="1" outlineLevel="1" x14ac:dyDescent="0.35">
      <c r="B20" s="53" t="str">
        <f>LOOKUP(K20,Inputs!$C$31:$C$630,Inputs!$D$31:$D$630)</f>
        <v>CSI_HV_LNI_HV_HVDC</v>
      </c>
      <c r="C20" s="31"/>
      <c r="D20" s="31"/>
      <c r="E20" s="31"/>
      <c r="F20" s="31"/>
      <c r="G20" s="31"/>
      <c r="H20" s="31"/>
      <c r="I20" s="31"/>
      <c r="J20" s="31"/>
      <c r="K20" s="48">
        <f t="shared" si="0"/>
        <v>12</v>
      </c>
      <c r="L20" s="141">
        <v>0</v>
      </c>
      <c r="M20" s="141">
        <v>0</v>
      </c>
      <c r="N20" s="141">
        <v>0.5538270772091991</v>
      </c>
      <c r="O20" s="141">
        <v>0.30207540431373947</v>
      </c>
      <c r="P20" s="141">
        <v>0.30207540431373947</v>
      </c>
      <c r="Q20" s="141">
        <v>0.30207540431373947</v>
      </c>
      <c r="R20" s="141">
        <v>0</v>
      </c>
      <c r="S20" s="141">
        <v>0</v>
      </c>
      <c r="T20" s="141">
        <v>0</v>
      </c>
      <c r="U20" s="141">
        <v>0</v>
      </c>
      <c r="V20" s="141">
        <v>0</v>
      </c>
      <c r="W20" s="141">
        <v>0</v>
      </c>
      <c r="X20" s="141">
        <v>0</v>
      </c>
      <c r="Y20" s="141">
        <v>0</v>
      </c>
      <c r="Z20" s="141">
        <v>0</v>
      </c>
      <c r="AA20" s="141">
        <v>0</v>
      </c>
      <c r="AB20" s="48">
        <f t="shared" si="1"/>
        <v>12</v>
      </c>
      <c r="AC20" s="141">
        <v>0</v>
      </c>
      <c r="AD20" s="141">
        <v>0</v>
      </c>
      <c r="AE20" s="141">
        <v>0.28099239999999925</v>
      </c>
      <c r="AF20" s="141">
        <v>0</v>
      </c>
      <c r="AG20" s="141">
        <v>0</v>
      </c>
      <c r="AH20" s="141">
        <v>0</v>
      </c>
      <c r="AI20" s="141">
        <v>0</v>
      </c>
      <c r="AJ20" s="141">
        <v>0</v>
      </c>
      <c r="AK20" s="141">
        <v>0</v>
      </c>
      <c r="AL20" s="141">
        <v>0</v>
      </c>
      <c r="AM20" s="141">
        <v>0</v>
      </c>
      <c r="AN20" s="141">
        <v>0</v>
      </c>
      <c r="AO20" s="141">
        <v>0</v>
      </c>
      <c r="AP20" s="141">
        <v>0</v>
      </c>
      <c r="AQ20" s="141">
        <v>0</v>
      </c>
      <c r="AR20" s="141">
        <v>0</v>
      </c>
      <c r="AS20" s="48">
        <f t="shared" si="2"/>
        <v>12</v>
      </c>
      <c r="AT20" s="141">
        <v>0</v>
      </c>
      <c r="AU20" s="141">
        <v>0</v>
      </c>
      <c r="AV20" s="141">
        <v>0.12400301545849979</v>
      </c>
      <c r="AW20" s="141">
        <v>0.23516467823699957</v>
      </c>
      <c r="AX20" s="141">
        <v>0.23516467823699957</v>
      </c>
      <c r="AY20" s="141">
        <v>0.23516467823699957</v>
      </c>
      <c r="AZ20" s="141">
        <v>0</v>
      </c>
      <c r="BA20" s="141">
        <v>0</v>
      </c>
      <c r="BB20" s="141">
        <v>0</v>
      </c>
      <c r="BC20" s="141">
        <v>0</v>
      </c>
      <c r="BD20" s="141">
        <v>0</v>
      </c>
      <c r="BE20" s="141">
        <v>0</v>
      </c>
      <c r="BF20" s="141">
        <v>0</v>
      </c>
      <c r="BG20" s="141">
        <v>0</v>
      </c>
      <c r="BH20" s="141">
        <v>0</v>
      </c>
      <c r="BI20" s="141">
        <v>0</v>
      </c>
      <c r="BJ20" s="48">
        <f t="shared" si="3"/>
        <v>12</v>
      </c>
      <c r="BK20" s="141">
        <v>0</v>
      </c>
      <c r="BL20" s="141">
        <v>0</v>
      </c>
      <c r="BM20" s="141">
        <v>0.28396571073906118</v>
      </c>
      <c r="BN20" s="141">
        <v>0</v>
      </c>
      <c r="BO20" s="141">
        <v>0</v>
      </c>
      <c r="BP20" s="141">
        <v>0</v>
      </c>
      <c r="BQ20" s="141">
        <v>0</v>
      </c>
      <c r="BR20" s="141">
        <v>0</v>
      </c>
      <c r="BS20" s="141">
        <v>0</v>
      </c>
      <c r="BT20" s="141">
        <v>0</v>
      </c>
      <c r="BU20" s="141">
        <v>0</v>
      </c>
      <c r="BV20" s="141">
        <v>0</v>
      </c>
      <c r="BW20" s="141">
        <v>0</v>
      </c>
      <c r="BX20" s="141">
        <v>0</v>
      </c>
      <c r="BY20" s="141">
        <v>0</v>
      </c>
      <c r="BZ20" s="141">
        <v>0</v>
      </c>
      <c r="CA20" s="48">
        <f t="shared" si="4"/>
        <v>12</v>
      </c>
      <c r="CB20" s="141">
        <v>0</v>
      </c>
      <c r="CC20" s="141">
        <v>0</v>
      </c>
      <c r="CD20" s="141">
        <v>-0.13513404898836118</v>
      </c>
      <c r="CE20" s="141">
        <v>6.6910726076739882E-2</v>
      </c>
      <c r="CF20" s="141">
        <v>6.6910726076739882E-2</v>
      </c>
      <c r="CG20" s="141">
        <v>6.6910726076739882E-2</v>
      </c>
      <c r="CH20" s="141">
        <v>0</v>
      </c>
      <c r="CI20" s="141">
        <v>0</v>
      </c>
      <c r="CJ20" s="141">
        <v>0</v>
      </c>
      <c r="CK20" s="141">
        <v>0</v>
      </c>
      <c r="CL20" s="141">
        <v>0</v>
      </c>
      <c r="CM20" s="141">
        <v>0</v>
      </c>
      <c r="CN20" s="141">
        <v>0</v>
      </c>
      <c r="CO20" s="141">
        <v>0</v>
      </c>
      <c r="CP20" s="141">
        <v>0</v>
      </c>
      <c r="CQ20" s="141">
        <v>0</v>
      </c>
    </row>
    <row r="21" spans="1:95" hidden="1" outlineLevel="1" x14ac:dyDescent="0.35">
      <c r="A21" s="21"/>
      <c r="B21" s="52" t="str">
        <f>LOOKUP(K21,Inputs!$C$31:$C$630,Inputs!$D$31:$D$630)</f>
        <v>HB_HV</v>
      </c>
      <c r="C21" s="29"/>
      <c r="D21" s="29"/>
      <c r="E21" s="29"/>
      <c r="F21" s="29"/>
      <c r="G21" s="29"/>
      <c r="H21" s="29"/>
      <c r="I21" s="29"/>
      <c r="J21" s="29"/>
      <c r="K21" s="47">
        <f t="shared" si="0"/>
        <v>13</v>
      </c>
      <c r="L21" s="139">
        <v>0</v>
      </c>
      <c r="M21" s="139">
        <v>0</v>
      </c>
      <c r="N21" s="139">
        <v>5.4512910849951884E-2</v>
      </c>
      <c r="O21" s="139">
        <v>1.8218070635145883E-2</v>
      </c>
      <c r="P21" s="139">
        <v>1.8218070635145883E-2</v>
      </c>
      <c r="Q21" s="139">
        <v>1.8218070635145883E-2</v>
      </c>
      <c r="R21" s="139">
        <v>0</v>
      </c>
      <c r="S21" s="139">
        <v>0</v>
      </c>
      <c r="T21" s="139">
        <v>0</v>
      </c>
      <c r="U21" s="139">
        <v>0</v>
      </c>
      <c r="V21" s="139">
        <v>0</v>
      </c>
      <c r="W21" s="139">
        <v>0</v>
      </c>
      <c r="X21" s="139">
        <v>0</v>
      </c>
      <c r="Y21" s="139">
        <v>0</v>
      </c>
      <c r="Z21" s="139">
        <v>0</v>
      </c>
      <c r="AA21" s="139">
        <v>0</v>
      </c>
      <c r="AB21" s="47">
        <f t="shared" si="1"/>
        <v>13</v>
      </c>
      <c r="AC21" s="139">
        <v>0</v>
      </c>
      <c r="AD21" s="139">
        <v>0</v>
      </c>
      <c r="AE21" s="139">
        <v>2.6460578794999971E-2</v>
      </c>
      <c r="AF21" s="139">
        <v>0</v>
      </c>
      <c r="AG21" s="139">
        <v>0</v>
      </c>
      <c r="AH21" s="139">
        <v>0</v>
      </c>
      <c r="AI21" s="139">
        <v>0</v>
      </c>
      <c r="AJ21" s="139">
        <v>0</v>
      </c>
      <c r="AK21" s="139">
        <v>0</v>
      </c>
      <c r="AL21" s="139">
        <v>0</v>
      </c>
      <c r="AM21" s="139">
        <v>0</v>
      </c>
      <c r="AN21" s="139">
        <v>0</v>
      </c>
      <c r="AO21" s="139">
        <v>0</v>
      </c>
      <c r="AP21" s="139">
        <v>0</v>
      </c>
      <c r="AQ21" s="139">
        <v>0</v>
      </c>
      <c r="AR21" s="139">
        <v>0</v>
      </c>
      <c r="AS21" s="47">
        <f t="shared" si="2"/>
        <v>13</v>
      </c>
      <c r="AT21" s="139">
        <v>0</v>
      </c>
      <c r="AU21" s="139">
        <v>0</v>
      </c>
      <c r="AV21" s="139">
        <v>7.695977341000004E-3</v>
      </c>
      <c r="AW21" s="139">
        <v>1.418270623106851E-2</v>
      </c>
      <c r="AX21" s="139">
        <v>1.418270623106851E-2</v>
      </c>
      <c r="AY21" s="139">
        <v>1.418270623106851E-2</v>
      </c>
      <c r="AZ21" s="139">
        <v>0</v>
      </c>
      <c r="BA21" s="139">
        <v>0</v>
      </c>
      <c r="BB21" s="139">
        <v>0</v>
      </c>
      <c r="BC21" s="139">
        <v>0</v>
      </c>
      <c r="BD21" s="139">
        <v>0</v>
      </c>
      <c r="BE21" s="139">
        <v>0</v>
      </c>
      <c r="BF21" s="139">
        <v>0</v>
      </c>
      <c r="BG21" s="139">
        <v>0</v>
      </c>
      <c r="BH21" s="139">
        <v>0</v>
      </c>
      <c r="BI21" s="139">
        <v>0</v>
      </c>
      <c r="BJ21" s="47">
        <f t="shared" si="3"/>
        <v>13</v>
      </c>
      <c r="BK21" s="139">
        <v>0</v>
      </c>
      <c r="BL21" s="139">
        <v>0</v>
      </c>
      <c r="BM21" s="139">
        <v>2.6740570435674127E-2</v>
      </c>
      <c r="BN21" s="139">
        <v>0</v>
      </c>
      <c r="BO21" s="139">
        <v>0</v>
      </c>
      <c r="BP21" s="139">
        <v>0</v>
      </c>
      <c r="BQ21" s="139">
        <v>0</v>
      </c>
      <c r="BR21" s="139">
        <v>0</v>
      </c>
      <c r="BS21" s="139">
        <v>0</v>
      </c>
      <c r="BT21" s="139">
        <v>0</v>
      </c>
      <c r="BU21" s="139">
        <v>0</v>
      </c>
      <c r="BV21" s="139">
        <v>0</v>
      </c>
      <c r="BW21" s="139">
        <v>0</v>
      </c>
      <c r="BX21" s="139">
        <v>0</v>
      </c>
      <c r="BY21" s="139">
        <v>0</v>
      </c>
      <c r="BZ21" s="139">
        <v>0</v>
      </c>
      <c r="CA21" s="47">
        <f t="shared" si="4"/>
        <v>13</v>
      </c>
      <c r="CB21" s="139">
        <v>0</v>
      </c>
      <c r="CC21" s="139">
        <v>0</v>
      </c>
      <c r="CD21" s="139">
        <v>-6.3842157217222136E-3</v>
      </c>
      <c r="CE21" s="139">
        <v>4.0353644040773727E-3</v>
      </c>
      <c r="CF21" s="139">
        <v>4.0353644040773727E-3</v>
      </c>
      <c r="CG21" s="139">
        <v>4.0353644040773727E-3</v>
      </c>
      <c r="CH21" s="139">
        <v>0</v>
      </c>
      <c r="CI21" s="139">
        <v>0</v>
      </c>
      <c r="CJ21" s="139">
        <v>0</v>
      </c>
      <c r="CK21" s="139">
        <v>0</v>
      </c>
      <c r="CL21" s="139">
        <v>0</v>
      </c>
      <c r="CM21" s="139">
        <v>0</v>
      </c>
      <c r="CN21" s="139">
        <v>0</v>
      </c>
      <c r="CO21" s="139">
        <v>0</v>
      </c>
      <c r="CP21" s="139">
        <v>0</v>
      </c>
      <c r="CQ21" s="139">
        <v>0</v>
      </c>
    </row>
    <row r="22" spans="1:95" hidden="1" outlineLevel="1" x14ac:dyDescent="0.35">
      <c r="B22" s="53" t="str">
        <f>LOOKUP(K22,Inputs!$C$31:$C$630,Inputs!$D$31:$D$630)</f>
        <v>HB_LV</v>
      </c>
      <c r="C22" s="31"/>
      <c r="D22" s="31"/>
      <c r="E22" s="31"/>
      <c r="F22" s="31"/>
      <c r="G22" s="31"/>
      <c r="H22" s="31"/>
      <c r="I22" s="31"/>
      <c r="J22" s="31"/>
      <c r="K22" s="48">
        <f t="shared" si="0"/>
        <v>14</v>
      </c>
      <c r="L22" s="141">
        <v>0</v>
      </c>
      <c r="M22" s="141">
        <v>0</v>
      </c>
      <c r="N22" s="141">
        <v>0.37845170520872318</v>
      </c>
      <c r="O22" s="141">
        <v>0.18025637810557368</v>
      </c>
      <c r="P22" s="141">
        <v>0.18025637810557368</v>
      </c>
      <c r="Q22" s="141">
        <v>0.18025637810557368</v>
      </c>
      <c r="R22" s="141">
        <v>0</v>
      </c>
      <c r="S22" s="141">
        <v>0</v>
      </c>
      <c r="T22" s="141">
        <v>0</v>
      </c>
      <c r="U22" s="141">
        <v>0</v>
      </c>
      <c r="V22" s="141">
        <v>0</v>
      </c>
      <c r="W22" s="141">
        <v>0</v>
      </c>
      <c r="X22" s="141">
        <v>0</v>
      </c>
      <c r="Y22" s="141">
        <v>0</v>
      </c>
      <c r="Z22" s="141">
        <v>0</v>
      </c>
      <c r="AA22" s="141">
        <v>0</v>
      </c>
      <c r="AB22" s="48">
        <f t="shared" si="1"/>
        <v>14</v>
      </c>
      <c r="AC22" s="141">
        <v>0</v>
      </c>
      <c r="AD22" s="141">
        <v>0</v>
      </c>
      <c r="AE22" s="141">
        <v>0.1639271631170002</v>
      </c>
      <c r="AF22" s="141">
        <v>0</v>
      </c>
      <c r="AG22" s="141">
        <v>0</v>
      </c>
      <c r="AH22" s="141">
        <v>0</v>
      </c>
      <c r="AI22" s="141">
        <v>0</v>
      </c>
      <c r="AJ22" s="141">
        <v>0</v>
      </c>
      <c r="AK22" s="141">
        <v>0</v>
      </c>
      <c r="AL22" s="141">
        <v>0</v>
      </c>
      <c r="AM22" s="141">
        <v>0</v>
      </c>
      <c r="AN22" s="141">
        <v>0</v>
      </c>
      <c r="AO22" s="141">
        <v>0</v>
      </c>
      <c r="AP22" s="141">
        <v>0</v>
      </c>
      <c r="AQ22" s="141">
        <v>0</v>
      </c>
      <c r="AR22" s="141">
        <v>0</v>
      </c>
      <c r="AS22" s="48">
        <f t="shared" si="2"/>
        <v>14</v>
      </c>
      <c r="AT22" s="141">
        <v>0</v>
      </c>
      <c r="AU22" s="141">
        <v>0</v>
      </c>
      <c r="AV22" s="141">
        <v>7.3910225324545789E-2</v>
      </c>
      <c r="AW22" s="141">
        <v>0.14032897929464469</v>
      </c>
      <c r="AX22" s="141">
        <v>0.14032897929464469</v>
      </c>
      <c r="AY22" s="141">
        <v>0.14032897929464469</v>
      </c>
      <c r="AZ22" s="141">
        <v>0</v>
      </c>
      <c r="BA22" s="141">
        <v>0</v>
      </c>
      <c r="BB22" s="141">
        <v>0</v>
      </c>
      <c r="BC22" s="141">
        <v>0</v>
      </c>
      <c r="BD22" s="141">
        <v>0</v>
      </c>
      <c r="BE22" s="141">
        <v>0</v>
      </c>
      <c r="BF22" s="141">
        <v>0</v>
      </c>
      <c r="BG22" s="141">
        <v>0</v>
      </c>
      <c r="BH22" s="141">
        <v>0</v>
      </c>
      <c r="BI22" s="141">
        <v>0</v>
      </c>
      <c r="BJ22" s="48">
        <f t="shared" si="3"/>
        <v>14</v>
      </c>
      <c r="BK22" s="141">
        <v>0</v>
      </c>
      <c r="BL22" s="141">
        <v>0</v>
      </c>
      <c r="BM22" s="141">
        <v>0.16566175236040942</v>
      </c>
      <c r="BN22" s="141">
        <v>0</v>
      </c>
      <c r="BO22" s="141">
        <v>0</v>
      </c>
      <c r="BP22" s="141">
        <v>0</v>
      </c>
      <c r="BQ22" s="141">
        <v>0</v>
      </c>
      <c r="BR22" s="141">
        <v>0</v>
      </c>
      <c r="BS22" s="141">
        <v>0</v>
      </c>
      <c r="BT22" s="141">
        <v>0</v>
      </c>
      <c r="BU22" s="141">
        <v>0</v>
      </c>
      <c r="BV22" s="141">
        <v>0</v>
      </c>
      <c r="BW22" s="141">
        <v>0</v>
      </c>
      <c r="BX22" s="141">
        <v>0</v>
      </c>
      <c r="BY22" s="141">
        <v>0</v>
      </c>
      <c r="BZ22" s="141">
        <v>0</v>
      </c>
      <c r="CA22" s="48">
        <f t="shared" si="4"/>
        <v>14</v>
      </c>
      <c r="CB22" s="141">
        <v>0</v>
      </c>
      <c r="CC22" s="141">
        <v>0</v>
      </c>
      <c r="CD22" s="141">
        <v>-2.5047435593232227E-2</v>
      </c>
      <c r="CE22" s="141">
        <v>3.9927398810928993E-2</v>
      </c>
      <c r="CF22" s="141">
        <v>3.9927398810928993E-2</v>
      </c>
      <c r="CG22" s="141">
        <v>3.9927398810928993E-2</v>
      </c>
      <c r="CH22" s="141">
        <v>0</v>
      </c>
      <c r="CI22" s="141">
        <v>0</v>
      </c>
      <c r="CJ22" s="141">
        <v>0</v>
      </c>
      <c r="CK22" s="141">
        <v>0</v>
      </c>
      <c r="CL22" s="141">
        <v>0</v>
      </c>
      <c r="CM22" s="141">
        <v>0</v>
      </c>
      <c r="CN22" s="141">
        <v>0</v>
      </c>
      <c r="CO22" s="141">
        <v>0</v>
      </c>
      <c r="CP22" s="141">
        <v>0</v>
      </c>
      <c r="CQ22" s="141">
        <v>0</v>
      </c>
    </row>
    <row r="23" spans="1:95" hidden="1" outlineLevel="1" x14ac:dyDescent="0.35">
      <c r="A23" s="21"/>
      <c r="B23" s="52" t="str">
        <f>LOOKUP(K23,Inputs!$C$31:$C$630,Inputs!$D$31:$D$630)</f>
        <v>LNI_HV</v>
      </c>
      <c r="C23" s="29"/>
      <c r="D23" s="29"/>
      <c r="E23" s="29"/>
      <c r="F23" s="29"/>
      <c r="G23" s="29"/>
      <c r="H23" s="29"/>
      <c r="I23" s="29"/>
      <c r="J23" s="29"/>
      <c r="K23" s="47">
        <f t="shared" si="0"/>
        <v>15</v>
      </c>
      <c r="L23" s="139">
        <v>0</v>
      </c>
      <c r="M23" s="139">
        <v>0</v>
      </c>
      <c r="N23" s="139">
        <v>2.3892553900421527</v>
      </c>
      <c r="O23" s="139">
        <v>0.90935393320849922</v>
      </c>
      <c r="P23" s="139">
        <v>0.90935393320849922</v>
      </c>
      <c r="Q23" s="139">
        <v>0.90935393320849922</v>
      </c>
      <c r="R23" s="139">
        <v>0</v>
      </c>
      <c r="S23" s="139">
        <v>0</v>
      </c>
      <c r="T23" s="139">
        <v>0</v>
      </c>
      <c r="U23" s="139">
        <v>0</v>
      </c>
      <c r="V23" s="139">
        <v>0</v>
      </c>
      <c r="W23" s="139">
        <v>0</v>
      </c>
      <c r="X23" s="139">
        <v>0</v>
      </c>
      <c r="Y23" s="139">
        <v>0</v>
      </c>
      <c r="Z23" s="139">
        <v>0</v>
      </c>
      <c r="AA23" s="139">
        <v>0</v>
      </c>
      <c r="AB23" s="47">
        <f t="shared" si="1"/>
        <v>15</v>
      </c>
      <c r="AC23" s="139">
        <v>0</v>
      </c>
      <c r="AD23" s="139">
        <v>0</v>
      </c>
      <c r="AE23" s="139">
        <v>0.94010748051000959</v>
      </c>
      <c r="AF23" s="139">
        <v>0</v>
      </c>
      <c r="AG23" s="139">
        <v>0</v>
      </c>
      <c r="AH23" s="139">
        <v>0</v>
      </c>
      <c r="AI23" s="139">
        <v>0</v>
      </c>
      <c r="AJ23" s="139">
        <v>0</v>
      </c>
      <c r="AK23" s="139">
        <v>0</v>
      </c>
      <c r="AL23" s="139">
        <v>0</v>
      </c>
      <c r="AM23" s="139">
        <v>0</v>
      </c>
      <c r="AN23" s="139">
        <v>0</v>
      </c>
      <c r="AO23" s="139">
        <v>0</v>
      </c>
      <c r="AP23" s="139">
        <v>0</v>
      </c>
      <c r="AQ23" s="139">
        <v>0</v>
      </c>
      <c r="AR23" s="139">
        <v>0</v>
      </c>
      <c r="AS23" s="47">
        <f t="shared" si="2"/>
        <v>15</v>
      </c>
      <c r="AT23" s="139">
        <v>0</v>
      </c>
      <c r="AU23" s="139">
        <v>0</v>
      </c>
      <c r="AV23" s="139">
        <v>0.37544593309778068</v>
      </c>
      <c r="AW23" s="139">
        <v>0.70792895433625391</v>
      </c>
      <c r="AX23" s="139">
        <v>0.70792895433625391</v>
      </c>
      <c r="AY23" s="139">
        <v>0.70792895433625391</v>
      </c>
      <c r="AZ23" s="139">
        <v>0</v>
      </c>
      <c r="BA23" s="139">
        <v>0</v>
      </c>
      <c r="BB23" s="139">
        <v>0</v>
      </c>
      <c r="BC23" s="139">
        <v>0</v>
      </c>
      <c r="BD23" s="139">
        <v>0</v>
      </c>
      <c r="BE23" s="139">
        <v>0</v>
      </c>
      <c r="BF23" s="139">
        <v>0</v>
      </c>
      <c r="BG23" s="139">
        <v>0</v>
      </c>
      <c r="BH23" s="139">
        <v>0</v>
      </c>
      <c r="BI23" s="139">
        <v>0</v>
      </c>
      <c r="BJ23" s="47">
        <f t="shared" si="3"/>
        <v>15</v>
      </c>
      <c r="BK23" s="139">
        <v>0</v>
      </c>
      <c r="BL23" s="139">
        <v>0</v>
      </c>
      <c r="BM23" s="139">
        <v>0.95005519321566601</v>
      </c>
      <c r="BN23" s="139">
        <v>0</v>
      </c>
      <c r="BO23" s="139">
        <v>0</v>
      </c>
      <c r="BP23" s="139">
        <v>0</v>
      </c>
      <c r="BQ23" s="139">
        <v>0</v>
      </c>
      <c r="BR23" s="139">
        <v>0</v>
      </c>
      <c r="BS23" s="139">
        <v>0</v>
      </c>
      <c r="BT23" s="139">
        <v>0</v>
      </c>
      <c r="BU23" s="139">
        <v>0</v>
      </c>
      <c r="BV23" s="139">
        <v>0</v>
      </c>
      <c r="BW23" s="139">
        <v>0</v>
      </c>
      <c r="BX23" s="139">
        <v>0</v>
      </c>
      <c r="BY23" s="139">
        <v>0</v>
      </c>
      <c r="BZ23" s="139">
        <v>0</v>
      </c>
      <c r="CA23" s="47">
        <f t="shared" si="4"/>
        <v>15</v>
      </c>
      <c r="CB23" s="139">
        <v>0</v>
      </c>
      <c r="CC23" s="139">
        <v>0</v>
      </c>
      <c r="CD23" s="139">
        <v>0.12364678321869664</v>
      </c>
      <c r="CE23" s="139">
        <v>0.20142497887224525</v>
      </c>
      <c r="CF23" s="139">
        <v>0.20142497887224525</v>
      </c>
      <c r="CG23" s="139">
        <v>0.20142497887224525</v>
      </c>
      <c r="CH23" s="139">
        <v>0</v>
      </c>
      <c r="CI23" s="139">
        <v>0</v>
      </c>
      <c r="CJ23" s="139">
        <v>0</v>
      </c>
      <c r="CK23" s="139">
        <v>0</v>
      </c>
      <c r="CL23" s="139">
        <v>0</v>
      </c>
      <c r="CM23" s="139">
        <v>0</v>
      </c>
      <c r="CN23" s="139">
        <v>0</v>
      </c>
      <c r="CO23" s="139">
        <v>0</v>
      </c>
      <c r="CP23" s="139">
        <v>0</v>
      </c>
      <c r="CQ23" s="139">
        <v>0</v>
      </c>
    </row>
    <row r="24" spans="1:95" hidden="1" outlineLevel="1" x14ac:dyDescent="0.35">
      <c r="B24" s="53" t="str">
        <f>LOOKUP(K24,Inputs!$C$31:$C$630,Inputs!$D$31:$D$630)</f>
        <v>LSI_HV</v>
      </c>
      <c r="C24" s="31"/>
      <c r="D24" s="31"/>
      <c r="E24" s="31"/>
      <c r="F24" s="31"/>
      <c r="G24" s="31"/>
      <c r="H24" s="31"/>
      <c r="I24" s="31"/>
      <c r="J24" s="31"/>
      <c r="K24" s="48">
        <f t="shared" si="0"/>
        <v>16</v>
      </c>
      <c r="L24" s="141">
        <v>0</v>
      </c>
      <c r="M24" s="141">
        <v>0</v>
      </c>
      <c r="N24" s="141">
        <v>0.58332123356643484</v>
      </c>
      <c r="O24" s="141">
        <v>0.32136524751003548</v>
      </c>
      <c r="P24" s="141">
        <v>0.32136524751003548</v>
      </c>
      <c r="Q24" s="141">
        <v>0.32136524751003548</v>
      </c>
      <c r="R24" s="141">
        <v>0</v>
      </c>
      <c r="S24" s="141">
        <v>0</v>
      </c>
      <c r="T24" s="141">
        <v>0</v>
      </c>
      <c r="U24" s="141">
        <v>0</v>
      </c>
      <c r="V24" s="141">
        <v>0</v>
      </c>
      <c r="W24" s="141">
        <v>0</v>
      </c>
      <c r="X24" s="141">
        <v>0</v>
      </c>
      <c r="Y24" s="141">
        <v>0</v>
      </c>
      <c r="Z24" s="141">
        <v>0</v>
      </c>
      <c r="AA24" s="141">
        <v>0</v>
      </c>
      <c r="AB24" s="48">
        <f t="shared" si="1"/>
        <v>16</v>
      </c>
      <c r="AC24" s="141">
        <v>0</v>
      </c>
      <c r="AD24" s="141">
        <v>0</v>
      </c>
      <c r="AE24" s="141">
        <v>0.21619978536100046</v>
      </c>
      <c r="AF24" s="141">
        <v>0</v>
      </c>
      <c r="AG24" s="141">
        <v>0</v>
      </c>
      <c r="AH24" s="141">
        <v>0</v>
      </c>
      <c r="AI24" s="141">
        <v>0</v>
      </c>
      <c r="AJ24" s="141">
        <v>0</v>
      </c>
      <c r="AK24" s="141">
        <v>0</v>
      </c>
      <c r="AL24" s="141">
        <v>0</v>
      </c>
      <c r="AM24" s="141">
        <v>0</v>
      </c>
      <c r="AN24" s="141">
        <v>0</v>
      </c>
      <c r="AO24" s="141">
        <v>0</v>
      </c>
      <c r="AP24" s="141">
        <v>0</v>
      </c>
      <c r="AQ24" s="141">
        <v>0</v>
      </c>
      <c r="AR24" s="141">
        <v>0</v>
      </c>
      <c r="AS24" s="48">
        <f t="shared" si="2"/>
        <v>16</v>
      </c>
      <c r="AT24" s="141">
        <v>0</v>
      </c>
      <c r="AU24" s="141">
        <v>0</v>
      </c>
      <c r="AV24" s="141">
        <v>0.13003104298233159</v>
      </c>
      <c r="AW24" s="141">
        <v>0.25018175577366547</v>
      </c>
      <c r="AX24" s="141">
        <v>0.25018175577366547</v>
      </c>
      <c r="AY24" s="141">
        <v>0.25018175577366547</v>
      </c>
      <c r="AZ24" s="141">
        <v>0</v>
      </c>
      <c r="BA24" s="141">
        <v>0</v>
      </c>
      <c r="BB24" s="141">
        <v>0</v>
      </c>
      <c r="BC24" s="141">
        <v>0</v>
      </c>
      <c r="BD24" s="141">
        <v>0</v>
      </c>
      <c r="BE24" s="141">
        <v>0</v>
      </c>
      <c r="BF24" s="141">
        <v>0</v>
      </c>
      <c r="BG24" s="141">
        <v>0</v>
      </c>
      <c r="BH24" s="141">
        <v>0</v>
      </c>
      <c r="BI24" s="141">
        <v>0</v>
      </c>
      <c r="BJ24" s="48">
        <f t="shared" si="3"/>
        <v>16</v>
      </c>
      <c r="BK24" s="141">
        <v>0</v>
      </c>
      <c r="BL24" s="141">
        <v>0</v>
      </c>
      <c r="BM24" s="141">
        <v>0.21848749543286272</v>
      </c>
      <c r="BN24" s="141">
        <v>0</v>
      </c>
      <c r="BO24" s="141">
        <v>0</v>
      </c>
      <c r="BP24" s="141">
        <v>0</v>
      </c>
      <c r="BQ24" s="141">
        <v>0</v>
      </c>
      <c r="BR24" s="141">
        <v>0</v>
      </c>
      <c r="BS24" s="141">
        <v>0</v>
      </c>
      <c r="BT24" s="141">
        <v>0</v>
      </c>
      <c r="BU24" s="141">
        <v>0</v>
      </c>
      <c r="BV24" s="141">
        <v>0</v>
      </c>
      <c r="BW24" s="141">
        <v>0</v>
      </c>
      <c r="BX24" s="141">
        <v>0</v>
      </c>
      <c r="BY24" s="141">
        <v>0</v>
      </c>
      <c r="BZ24" s="141">
        <v>0</v>
      </c>
      <c r="CA24" s="48">
        <f t="shared" si="4"/>
        <v>16</v>
      </c>
      <c r="CB24" s="141">
        <v>0</v>
      </c>
      <c r="CC24" s="141">
        <v>0</v>
      </c>
      <c r="CD24" s="141">
        <v>1.8602909790240013E-2</v>
      </c>
      <c r="CE24" s="141">
        <v>7.1183491736369994E-2</v>
      </c>
      <c r="CF24" s="141">
        <v>7.1183491736369994E-2</v>
      </c>
      <c r="CG24" s="141">
        <v>7.1183491736369994E-2</v>
      </c>
      <c r="CH24" s="141">
        <v>0</v>
      </c>
      <c r="CI24" s="141">
        <v>0</v>
      </c>
      <c r="CJ24" s="141">
        <v>0</v>
      </c>
      <c r="CK24" s="141">
        <v>0</v>
      </c>
      <c r="CL24" s="141">
        <v>0</v>
      </c>
      <c r="CM24" s="141">
        <v>0</v>
      </c>
      <c r="CN24" s="141">
        <v>0</v>
      </c>
      <c r="CO24" s="141">
        <v>0</v>
      </c>
      <c r="CP24" s="141">
        <v>0</v>
      </c>
      <c r="CQ24" s="141">
        <v>0</v>
      </c>
    </row>
    <row r="25" spans="1:95" hidden="1" outlineLevel="1" x14ac:dyDescent="0.35">
      <c r="A25" s="21"/>
      <c r="B25" s="52" t="str">
        <f>LOOKUP(K25,Inputs!$C$31:$C$630,Inputs!$D$31:$D$630)</f>
        <v>NLD_HV</v>
      </c>
      <c r="C25" s="29"/>
      <c r="D25" s="29"/>
      <c r="E25" s="29"/>
      <c r="F25" s="29"/>
      <c r="G25" s="29"/>
      <c r="H25" s="29"/>
      <c r="I25" s="29"/>
      <c r="J25" s="29"/>
      <c r="K25" s="47">
        <f t="shared" si="0"/>
        <v>17</v>
      </c>
      <c r="L25" s="139">
        <v>0</v>
      </c>
      <c r="M25" s="139">
        <v>0</v>
      </c>
      <c r="N25" s="139">
        <v>0.36166794062651564</v>
      </c>
      <c r="O25" s="139">
        <v>0.1714203217016492</v>
      </c>
      <c r="P25" s="139">
        <v>0.1714203217016492</v>
      </c>
      <c r="Q25" s="139">
        <v>0.1714203217016492</v>
      </c>
      <c r="R25" s="139">
        <v>0</v>
      </c>
      <c r="S25" s="139">
        <v>0</v>
      </c>
      <c r="T25" s="139">
        <v>0</v>
      </c>
      <c r="U25" s="139">
        <v>0</v>
      </c>
      <c r="V25" s="139">
        <v>0</v>
      </c>
      <c r="W25" s="139">
        <v>0</v>
      </c>
      <c r="X25" s="139">
        <v>0</v>
      </c>
      <c r="Y25" s="139">
        <v>0</v>
      </c>
      <c r="Z25" s="139">
        <v>0</v>
      </c>
      <c r="AA25" s="139">
        <v>0</v>
      </c>
      <c r="AB25" s="47">
        <f t="shared" si="1"/>
        <v>17</v>
      </c>
      <c r="AC25" s="139">
        <v>0</v>
      </c>
      <c r="AD25" s="139">
        <v>0</v>
      </c>
      <c r="AE25" s="139">
        <v>0.15010681000000106</v>
      </c>
      <c r="AF25" s="139">
        <v>0</v>
      </c>
      <c r="AG25" s="139">
        <v>0</v>
      </c>
      <c r="AH25" s="139">
        <v>0</v>
      </c>
      <c r="AI25" s="139">
        <v>0</v>
      </c>
      <c r="AJ25" s="139">
        <v>0</v>
      </c>
      <c r="AK25" s="139">
        <v>0</v>
      </c>
      <c r="AL25" s="139">
        <v>0</v>
      </c>
      <c r="AM25" s="139">
        <v>0</v>
      </c>
      <c r="AN25" s="139">
        <v>0</v>
      </c>
      <c r="AO25" s="139">
        <v>0</v>
      </c>
      <c r="AP25" s="139">
        <v>0</v>
      </c>
      <c r="AQ25" s="139">
        <v>0</v>
      </c>
      <c r="AR25" s="139">
        <v>0</v>
      </c>
      <c r="AS25" s="47">
        <f t="shared" si="2"/>
        <v>17</v>
      </c>
      <c r="AT25" s="139">
        <v>0</v>
      </c>
      <c r="AU25" s="139">
        <v>0</v>
      </c>
      <c r="AV25" s="139">
        <v>7.0155010277500138E-2</v>
      </c>
      <c r="AW25" s="139">
        <v>0.13345013933800023</v>
      </c>
      <c r="AX25" s="139">
        <v>0.13345013933800023</v>
      </c>
      <c r="AY25" s="139">
        <v>0.13345013933800023</v>
      </c>
      <c r="AZ25" s="139">
        <v>0</v>
      </c>
      <c r="BA25" s="139">
        <v>0</v>
      </c>
      <c r="BB25" s="139">
        <v>0</v>
      </c>
      <c r="BC25" s="139">
        <v>0</v>
      </c>
      <c r="BD25" s="139">
        <v>0</v>
      </c>
      <c r="BE25" s="139">
        <v>0</v>
      </c>
      <c r="BF25" s="139">
        <v>0</v>
      </c>
      <c r="BG25" s="139">
        <v>0</v>
      </c>
      <c r="BH25" s="139">
        <v>0</v>
      </c>
      <c r="BI25" s="139">
        <v>0</v>
      </c>
      <c r="BJ25" s="47">
        <f t="shared" si="3"/>
        <v>17</v>
      </c>
      <c r="BK25" s="139">
        <v>0</v>
      </c>
      <c r="BL25" s="139">
        <v>0</v>
      </c>
      <c r="BM25" s="139">
        <v>0.15169515968554179</v>
      </c>
      <c r="BN25" s="139">
        <v>0</v>
      </c>
      <c r="BO25" s="139">
        <v>0</v>
      </c>
      <c r="BP25" s="139">
        <v>0</v>
      </c>
      <c r="BQ25" s="139">
        <v>0</v>
      </c>
      <c r="BR25" s="139">
        <v>0</v>
      </c>
      <c r="BS25" s="139">
        <v>0</v>
      </c>
      <c r="BT25" s="139">
        <v>0</v>
      </c>
      <c r="BU25" s="139">
        <v>0</v>
      </c>
      <c r="BV25" s="139">
        <v>0</v>
      </c>
      <c r="BW25" s="139">
        <v>0</v>
      </c>
      <c r="BX25" s="139">
        <v>0</v>
      </c>
      <c r="BY25" s="139">
        <v>0</v>
      </c>
      <c r="BZ25" s="139">
        <v>0</v>
      </c>
      <c r="CA25" s="47">
        <f t="shared" si="4"/>
        <v>17</v>
      </c>
      <c r="CB25" s="139">
        <v>0</v>
      </c>
      <c r="CC25" s="139">
        <v>0</v>
      </c>
      <c r="CD25" s="139">
        <v>-1.0289039336527386E-2</v>
      </c>
      <c r="CE25" s="139">
        <v>3.7970182363648963E-2</v>
      </c>
      <c r="CF25" s="139">
        <v>3.7970182363648963E-2</v>
      </c>
      <c r="CG25" s="139">
        <v>3.7970182363648963E-2</v>
      </c>
      <c r="CH25" s="139">
        <v>0</v>
      </c>
      <c r="CI25" s="139">
        <v>0</v>
      </c>
      <c r="CJ25" s="139">
        <v>0</v>
      </c>
      <c r="CK25" s="139">
        <v>0</v>
      </c>
      <c r="CL25" s="139">
        <v>0</v>
      </c>
      <c r="CM25" s="139">
        <v>0</v>
      </c>
      <c r="CN25" s="139">
        <v>0</v>
      </c>
      <c r="CO25" s="139">
        <v>0</v>
      </c>
      <c r="CP25" s="139">
        <v>0</v>
      </c>
      <c r="CQ25" s="139">
        <v>0</v>
      </c>
    </row>
    <row r="26" spans="1:95" hidden="1" outlineLevel="1" x14ac:dyDescent="0.35">
      <c r="B26" s="53" t="str">
        <f>LOOKUP(K26,Inputs!$C$31:$C$630,Inputs!$D$31:$D$630)</f>
        <v>NLD_LV</v>
      </c>
      <c r="C26" s="31"/>
      <c r="D26" s="31"/>
      <c r="E26" s="31"/>
      <c r="F26" s="31"/>
      <c r="G26" s="31"/>
      <c r="H26" s="31"/>
      <c r="I26" s="31"/>
      <c r="J26" s="31"/>
      <c r="K26" s="48">
        <f t="shared" si="0"/>
        <v>18</v>
      </c>
      <c r="L26" s="141">
        <v>0</v>
      </c>
      <c r="M26" s="141">
        <v>0</v>
      </c>
      <c r="N26" s="141">
        <v>0.12768602052003497</v>
      </c>
      <c r="O26" s="141">
        <v>5.4991871987490407E-2</v>
      </c>
      <c r="P26" s="141">
        <v>5.4991871987490407E-2</v>
      </c>
      <c r="Q26" s="141">
        <v>5.4991871987490407E-2</v>
      </c>
      <c r="R26" s="141">
        <v>0</v>
      </c>
      <c r="S26" s="141">
        <v>0</v>
      </c>
      <c r="T26" s="141">
        <v>0</v>
      </c>
      <c r="U26" s="141">
        <v>0</v>
      </c>
      <c r="V26" s="141">
        <v>0</v>
      </c>
      <c r="W26" s="141">
        <v>0</v>
      </c>
      <c r="X26" s="141">
        <v>0</v>
      </c>
      <c r="Y26" s="141">
        <v>0</v>
      </c>
      <c r="Z26" s="141">
        <v>0</v>
      </c>
      <c r="AA26" s="141">
        <v>0</v>
      </c>
      <c r="AB26" s="48">
        <f t="shared" si="1"/>
        <v>18</v>
      </c>
      <c r="AC26" s="141">
        <v>0</v>
      </c>
      <c r="AD26" s="141">
        <v>0</v>
      </c>
      <c r="AE26" s="141">
        <v>4.8398335959999983E-2</v>
      </c>
      <c r="AF26" s="141">
        <v>0</v>
      </c>
      <c r="AG26" s="141">
        <v>0</v>
      </c>
      <c r="AH26" s="141">
        <v>0</v>
      </c>
      <c r="AI26" s="141">
        <v>0</v>
      </c>
      <c r="AJ26" s="141">
        <v>0</v>
      </c>
      <c r="AK26" s="141">
        <v>0</v>
      </c>
      <c r="AL26" s="141">
        <v>0</v>
      </c>
      <c r="AM26" s="141">
        <v>0</v>
      </c>
      <c r="AN26" s="141">
        <v>0</v>
      </c>
      <c r="AO26" s="141">
        <v>0</v>
      </c>
      <c r="AP26" s="141">
        <v>0</v>
      </c>
      <c r="AQ26" s="141">
        <v>0</v>
      </c>
      <c r="AR26" s="141">
        <v>0</v>
      </c>
      <c r="AS26" s="48">
        <f t="shared" si="2"/>
        <v>18</v>
      </c>
      <c r="AT26" s="141">
        <v>0</v>
      </c>
      <c r="AU26" s="141">
        <v>0</v>
      </c>
      <c r="AV26" s="141">
        <v>2.2511394937901993E-2</v>
      </c>
      <c r="AW26" s="141">
        <v>4.2810985922431988E-2</v>
      </c>
      <c r="AX26" s="141">
        <v>4.2810985922431988E-2</v>
      </c>
      <c r="AY26" s="141">
        <v>4.2810985922431988E-2</v>
      </c>
      <c r="AZ26" s="141">
        <v>0</v>
      </c>
      <c r="BA26" s="141">
        <v>0</v>
      </c>
      <c r="BB26" s="141">
        <v>0</v>
      </c>
      <c r="BC26" s="141">
        <v>0</v>
      </c>
      <c r="BD26" s="141">
        <v>0</v>
      </c>
      <c r="BE26" s="141">
        <v>0</v>
      </c>
      <c r="BF26" s="141">
        <v>0</v>
      </c>
      <c r="BG26" s="141">
        <v>0</v>
      </c>
      <c r="BH26" s="141">
        <v>0</v>
      </c>
      <c r="BI26" s="141">
        <v>0</v>
      </c>
      <c r="BJ26" s="48">
        <f t="shared" si="3"/>
        <v>18</v>
      </c>
      <c r="BK26" s="141">
        <v>0</v>
      </c>
      <c r="BL26" s="141">
        <v>0</v>
      </c>
      <c r="BM26" s="141">
        <v>4.8910461170726664E-2</v>
      </c>
      <c r="BN26" s="141">
        <v>0</v>
      </c>
      <c r="BO26" s="141">
        <v>0</v>
      </c>
      <c r="BP26" s="141">
        <v>0</v>
      </c>
      <c r="BQ26" s="141">
        <v>0</v>
      </c>
      <c r="BR26" s="141">
        <v>0</v>
      </c>
      <c r="BS26" s="141">
        <v>0</v>
      </c>
      <c r="BT26" s="141">
        <v>0</v>
      </c>
      <c r="BU26" s="141">
        <v>0</v>
      </c>
      <c r="BV26" s="141">
        <v>0</v>
      </c>
      <c r="BW26" s="141">
        <v>0</v>
      </c>
      <c r="BX26" s="141">
        <v>0</v>
      </c>
      <c r="BY26" s="141">
        <v>0</v>
      </c>
      <c r="BZ26" s="141">
        <v>0</v>
      </c>
      <c r="CA26" s="48">
        <f t="shared" si="4"/>
        <v>18</v>
      </c>
      <c r="CB26" s="141">
        <v>0</v>
      </c>
      <c r="CC26" s="141">
        <v>0</v>
      </c>
      <c r="CD26" s="141">
        <v>7.8658284514063221E-3</v>
      </c>
      <c r="CE26" s="141">
        <v>1.2180886065058415E-2</v>
      </c>
      <c r="CF26" s="141">
        <v>1.2180886065058415E-2</v>
      </c>
      <c r="CG26" s="141">
        <v>1.2180886065058415E-2</v>
      </c>
      <c r="CH26" s="141">
        <v>0</v>
      </c>
      <c r="CI26" s="141">
        <v>0</v>
      </c>
      <c r="CJ26" s="141">
        <v>0</v>
      </c>
      <c r="CK26" s="141">
        <v>0</v>
      </c>
      <c r="CL26" s="141">
        <v>0</v>
      </c>
      <c r="CM26" s="141">
        <v>0</v>
      </c>
      <c r="CN26" s="141">
        <v>0</v>
      </c>
      <c r="CO26" s="141">
        <v>0</v>
      </c>
      <c r="CP26" s="141">
        <v>0</v>
      </c>
      <c r="CQ26" s="141">
        <v>0</v>
      </c>
    </row>
    <row r="27" spans="1:95" hidden="1" outlineLevel="1" x14ac:dyDescent="0.35">
      <c r="A27" s="21"/>
      <c r="B27" s="52" t="str">
        <f>LOOKUP(K27,Inputs!$C$31:$C$630,Inputs!$D$31:$D$630)</f>
        <v>NMB_LV</v>
      </c>
      <c r="C27" s="29"/>
      <c r="D27" s="29"/>
      <c r="E27" s="29"/>
      <c r="F27" s="29"/>
      <c r="G27" s="29"/>
      <c r="H27" s="29"/>
      <c r="I27" s="29"/>
      <c r="J27" s="29"/>
      <c r="K27" s="47">
        <f t="shared" si="0"/>
        <v>19</v>
      </c>
      <c r="L27" s="139">
        <v>0</v>
      </c>
      <c r="M27" s="139">
        <v>0</v>
      </c>
      <c r="N27" s="139">
        <v>0.25729438376799535</v>
      </c>
      <c r="O27" s="139">
        <v>0.2686083174858015</v>
      </c>
      <c r="P27" s="139">
        <v>0.2686083174858015</v>
      </c>
      <c r="Q27" s="139">
        <v>0.2686083174858015</v>
      </c>
      <c r="R27" s="139">
        <v>0</v>
      </c>
      <c r="S27" s="139">
        <v>0</v>
      </c>
      <c r="T27" s="139">
        <v>0</v>
      </c>
      <c r="U27" s="139">
        <v>0</v>
      </c>
      <c r="V27" s="139">
        <v>0</v>
      </c>
      <c r="W27" s="139">
        <v>0</v>
      </c>
      <c r="X27" s="139">
        <v>0</v>
      </c>
      <c r="Y27" s="139">
        <v>0</v>
      </c>
      <c r="Z27" s="139">
        <v>0</v>
      </c>
      <c r="AA27" s="139">
        <v>0</v>
      </c>
      <c r="AB27" s="47">
        <f t="shared" si="1"/>
        <v>19</v>
      </c>
      <c r="AC27" s="139">
        <v>0</v>
      </c>
      <c r="AD27" s="139">
        <v>0</v>
      </c>
      <c r="AE27" s="139">
        <v>0.10415545458649995</v>
      </c>
      <c r="AF27" s="139">
        <v>0</v>
      </c>
      <c r="AG27" s="139">
        <v>0</v>
      </c>
      <c r="AH27" s="139">
        <v>0</v>
      </c>
      <c r="AI27" s="139">
        <v>0</v>
      </c>
      <c r="AJ27" s="139">
        <v>0</v>
      </c>
      <c r="AK27" s="139">
        <v>0</v>
      </c>
      <c r="AL27" s="139">
        <v>0</v>
      </c>
      <c r="AM27" s="139">
        <v>0</v>
      </c>
      <c r="AN27" s="139">
        <v>0</v>
      </c>
      <c r="AO27" s="139">
        <v>0</v>
      </c>
      <c r="AP27" s="139">
        <v>0</v>
      </c>
      <c r="AQ27" s="139">
        <v>0</v>
      </c>
      <c r="AR27" s="139">
        <v>0</v>
      </c>
      <c r="AS27" s="47">
        <f t="shared" si="2"/>
        <v>19</v>
      </c>
      <c r="AT27" s="139">
        <v>0</v>
      </c>
      <c r="AU27" s="139">
        <v>0</v>
      </c>
      <c r="AV27" s="139">
        <v>0.10693528443394236</v>
      </c>
      <c r="AW27" s="139">
        <v>0.2091106645932817</v>
      </c>
      <c r="AX27" s="139">
        <v>0.2091106645932817</v>
      </c>
      <c r="AY27" s="139">
        <v>0.2091106645932817</v>
      </c>
      <c r="AZ27" s="139">
        <v>0</v>
      </c>
      <c r="BA27" s="139">
        <v>0</v>
      </c>
      <c r="BB27" s="139">
        <v>0</v>
      </c>
      <c r="BC27" s="139">
        <v>0</v>
      </c>
      <c r="BD27" s="139">
        <v>0</v>
      </c>
      <c r="BE27" s="139">
        <v>0</v>
      </c>
      <c r="BF27" s="139">
        <v>0</v>
      </c>
      <c r="BG27" s="139">
        <v>0</v>
      </c>
      <c r="BH27" s="139">
        <v>0</v>
      </c>
      <c r="BI27" s="139">
        <v>0</v>
      </c>
      <c r="BJ27" s="47">
        <f t="shared" si="3"/>
        <v>19</v>
      </c>
      <c r="BK27" s="139">
        <v>0</v>
      </c>
      <c r="BL27" s="139">
        <v>0</v>
      </c>
      <c r="BM27" s="139">
        <v>0.10525757169590903</v>
      </c>
      <c r="BN27" s="139">
        <v>0</v>
      </c>
      <c r="BO27" s="139">
        <v>0</v>
      </c>
      <c r="BP27" s="139">
        <v>0</v>
      </c>
      <c r="BQ27" s="139">
        <v>0</v>
      </c>
      <c r="BR27" s="139">
        <v>0</v>
      </c>
      <c r="BS27" s="139">
        <v>0</v>
      </c>
      <c r="BT27" s="139">
        <v>0</v>
      </c>
      <c r="BU27" s="139">
        <v>0</v>
      </c>
      <c r="BV27" s="139">
        <v>0</v>
      </c>
      <c r="BW27" s="139">
        <v>0</v>
      </c>
      <c r="BX27" s="139">
        <v>0</v>
      </c>
      <c r="BY27" s="139">
        <v>0</v>
      </c>
      <c r="BZ27" s="139">
        <v>0</v>
      </c>
      <c r="CA27" s="47">
        <f t="shared" si="4"/>
        <v>19</v>
      </c>
      <c r="CB27" s="139">
        <v>0</v>
      </c>
      <c r="CC27" s="139">
        <v>0</v>
      </c>
      <c r="CD27" s="139">
        <v>-5.9053926948355963E-2</v>
      </c>
      <c r="CE27" s="139">
        <v>5.9497652892519792E-2</v>
      </c>
      <c r="CF27" s="139">
        <v>5.9497652892519792E-2</v>
      </c>
      <c r="CG27" s="139">
        <v>5.9497652892519792E-2</v>
      </c>
      <c r="CH27" s="139">
        <v>0</v>
      </c>
      <c r="CI27" s="139">
        <v>0</v>
      </c>
      <c r="CJ27" s="139">
        <v>0</v>
      </c>
      <c r="CK27" s="139">
        <v>0</v>
      </c>
      <c r="CL27" s="139">
        <v>0</v>
      </c>
      <c r="CM27" s="139">
        <v>0</v>
      </c>
      <c r="CN27" s="139">
        <v>0</v>
      </c>
      <c r="CO27" s="139">
        <v>0</v>
      </c>
      <c r="CP27" s="139">
        <v>0</v>
      </c>
      <c r="CQ27" s="139">
        <v>0</v>
      </c>
    </row>
    <row r="28" spans="1:95" hidden="1" outlineLevel="1" x14ac:dyDescent="0.35">
      <c r="B28" s="53" t="str">
        <f>LOOKUP(K28,Inputs!$C$31:$C$630,Inputs!$D$31:$D$630)</f>
        <v>SLD_LV</v>
      </c>
      <c r="C28" s="31"/>
      <c r="D28" s="31"/>
      <c r="E28" s="31"/>
      <c r="F28" s="31"/>
      <c r="G28" s="31"/>
      <c r="H28" s="31"/>
      <c r="I28" s="31"/>
      <c r="J28" s="31"/>
      <c r="K28" s="48">
        <f t="shared" si="0"/>
        <v>20</v>
      </c>
      <c r="L28" s="141">
        <v>0</v>
      </c>
      <c r="M28" s="141">
        <v>0</v>
      </c>
      <c r="N28" s="141">
        <v>0.22457893680535004</v>
      </c>
      <c r="O28" s="141">
        <v>0.20562281873328356</v>
      </c>
      <c r="P28" s="141">
        <v>0.20562281873328356</v>
      </c>
      <c r="Q28" s="141">
        <v>0.20562281873328356</v>
      </c>
      <c r="R28" s="141">
        <v>0</v>
      </c>
      <c r="S28" s="141">
        <v>0</v>
      </c>
      <c r="T28" s="141">
        <v>0</v>
      </c>
      <c r="U28" s="141">
        <v>0</v>
      </c>
      <c r="V28" s="141">
        <v>0</v>
      </c>
      <c r="W28" s="141">
        <v>0</v>
      </c>
      <c r="X28" s="141">
        <v>0</v>
      </c>
      <c r="Y28" s="141">
        <v>0</v>
      </c>
      <c r="Z28" s="141">
        <v>0</v>
      </c>
      <c r="AA28" s="141">
        <v>0</v>
      </c>
      <c r="AB28" s="48">
        <f t="shared" si="1"/>
        <v>20</v>
      </c>
      <c r="AC28" s="141">
        <v>0</v>
      </c>
      <c r="AD28" s="141">
        <v>0</v>
      </c>
      <c r="AE28" s="141">
        <v>0.10545944959200046</v>
      </c>
      <c r="AF28" s="141">
        <v>0</v>
      </c>
      <c r="AG28" s="141">
        <v>0</v>
      </c>
      <c r="AH28" s="141">
        <v>0</v>
      </c>
      <c r="AI28" s="141">
        <v>0</v>
      </c>
      <c r="AJ28" s="141">
        <v>0</v>
      </c>
      <c r="AK28" s="141">
        <v>0</v>
      </c>
      <c r="AL28" s="141">
        <v>0</v>
      </c>
      <c r="AM28" s="141">
        <v>0</v>
      </c>
      <c r="AN28" s="141">
        <v>0</v>
      </c>
      <c r="AO28" s="141">
        <v>0</v>
      </c>
      <c r="AP28" s="141">
        <v>0</v>
      </c>
      <c r="AQ28" s="141">
        <v>0</v>
      </c>
      <c r="AR28" s="141">
        <v>0</v>
      </c>
      <c r="AS28" s="48">
        <f t="shared" si="2"/>
        <v>20</v>
      </c>
      <c r="AT28" s="141">
        <v>0</v>
      </c>
      <c r="AU28" s="141">
        <v>0</v>
      </c>
      <c r="AV28" s="141">
        <v>8.2448082089322278E-2</v>
      </c>
      <c r="AW28" s="141">
        <v>0.16007666733229015</v>
      </c>
      <c r="AX28" s="141">
        <v>0.16007666733229015</v>
      </c>
      <c r="AY28" s="141">
        <v>0.16007666733229015</v>
      </c>
      <c r="AZ28" s="141">
        <v>0</v>
      </c>
      <c r="BA28" s="141">
        <v>0</v>
      </c>
      <c r="BB28" s="141">
        <v>0</v>
      </c>
      <c r="BC28" s="141">
        <v>0</v>
      </c>
      <c r="BD28" s="141">
        <v>0</v>
      </c>
      <c r="BE28" s="141">
        <v>0</v>
      </c>
      <c r="BF28" s="141">
        <v>0</v>
      </c>
      <c r="BG28" s="141">
        <v>0</v>
      </c>
      <c r="BH28" s="141">
        <v>0</v>
      </c>
      <c r="BI28" s="141">
        <v>0</v>
      </c>
      <c r="BJ28" s="48">
        <f t="shared" si="3"/>
        <v>20</v>
      </c>
      <c r="BK28" s="141">
        <v>0</v>
      </c>
      <c r="BL28" s="141">
        <v>0</v>
      </c>
      <c r="BM28" s="141">
        <v>0.1065753648765685</v>
      </c>
      <c r="BN28" s="141">
        <v>0</v>
      </c>
      <c r="BO28" s="141">
        <v>0</v>
      </c>
      <c r="BP28" s="141">
        <v>0</v>
      </c>
      <c r="BQ28" s="141">
        <v>0</v>
      </c>
      <c r="BR28" s="141">
        <v>0</v>
      </c>
      <c r="BS28" s="141">
        <v>0</v>
      </c>
      <c r="BT28" s="141">
        <v>0</v>
      </c>
      <c r="BU28" s="141">
        <v>0</v>
      </c>
      <c r="BV28" s="141">
        <v>0</v>
      </c>
      <c r="BW28" s="141">
        <v>0</v>
      </c>
      <c r="BX28" s="141">
        <v>0</v>
      </c>
      <c r="BY28" s="141">
        <v>0</v>
      </c>
      <c r="BZ28" s="141">
        <v>0</v>
      </c>
      <c r="CA28" s="48">
        <f t="shared" si="4"/>
        <v>20</v>
      </c>
      <c r="CB28" s="141">
        <v>0</v>
      </c>
      <c r="CC28" s="141">
        <v>0</v>
      </c>
      <c r="CD28" s="141">
        <v>-6.9903959752541184E-2</v>
      </c>
      <c r="CE28" s="141">
        <v>4.5546151400993412E-2</v>
      </c>
      <c r="CF28" s="141">
        <v>4.5546151400993412E-2</v>
      </c>
      <c r="CG28" s="141">
        <v>4.5546151400993412E-2</v>
      </c>
      <c r="CH28" s="141">
        <v>0</v>
      </c>
      <c r="CI28" s="141">
        <v>0</v>
      </c>
      <c r="CJ28" s="141">
        <v>0</v>
      </c>
      <c r="CK28" s="141">
        <v>0</v>
      </c>
      <c r="CL28" s="141">
        <v>0</v>
      </c>
      <c r="CM28" s="141">
        <v>0</v>
      </c>
      <c r="CN28" s="141">
        <v>0</v>
      </c>
      <c r="CO28" s="141">
        <v>0</v>
      </c>
      <c r="CP28" s="141">
        <v>0</v>
      </c>
      <c r="CQ28" s="141">
        <v>0</v>
      </c>
    </row>
    <row r="29" spans="1:95" hidden="1" outlineLevel="1" x14ac:dyDescent="0.35">
      <c r="A29" s="21"/>
      <c r="B29" s="52" t="str">
        <f>LOOKUP(K29,Inputs!$C$31:$C$630,Inputs!$D$31:$D$630)</f>
        <v>TIM_LV</v>
      </c>
      <c r="C29" s="29"/>
      <c r="D29" s="29"/>
      <c r="E29" s="29"/>
      <c r="F29" s="29"/>
      <c r="G29" s="29"/>
      <c r="H29" s="29"/>
      <c r="I29" s="29"/>
      <c r="J29" s="29"/>
      <c r="K29" s="47">
        <f t="shared" si="0"/>
        <v>21</v>
      </c>
      <c r="L29" s="139">
        <v>0</v>
      </c>
      <c r="M29" s="139">
        <v>0</v>
      </c>
      <c r="N29" s="139">
        <v>3.1234293129479163E-3</v>
      </c>
      <c r="O29" s="139">
        <v>3.1071774574724827E-3</v>
      </c>
      <c r="P29" s="139">
        <v>3.1071774574724827E-3</v>
      </c>
      <c r="Q29" s="139">
        <v>3.1071774574724827E-3</v>
      </c>
      <c r="R29" s="139">
        <v>0</v>
      </c>
      <c r="S29" s="139">
        <v>0</v>
      </c>
      <c r="T29" s="139">
        <v>0</v>
      </c>
      <c r="U29" s="139">
        <v>0</v>
      </c>
      <c r="V29" s="139">
        <v>0</v>
      </c>
      <c r="W29" s="139">
        <v>0</v>
      </c>
      <c r="X29" s="139">
        <v>0</v>
      </c>
      <c r="Y29" s="139">
        <v>0</v>
      </c>
      <c r="Z29" s="139">
        <v>0</v>
      </c>
      <c r="AA29" s="139">
        <v>0</v>
      </c>
      <c r="AB29" s="47">
        <f t="shared" si="1"/>
        <v>21</v>
      </c>
      <c r="AC29" s="139">
        <v>0</v>
      </c>
      <c r="AD29" s="139">
        <v>0</v>
      </c>
      <c r="AE29" s="139">
        <v>1.5423571275E-3</v>
      </c>
      <c r="AF29" s="139">
        <v>0</v>
      </c>
      <c r="AG29" s="139">
        <v>0</v>
      </c>
      <c r="AH29" s="139">
        <v>0</v>
      </c>
      <c r="AI29" s="139">
        <v>0</v>
      </c>
      <c r="AJ29" s="139">
        <v>0</v>
      </c>
      <c r="AK29" s="139">
        <v>0</v>
      </c>
      <c r="AL29" s="139">
        <v>0</v>
      </c>
      <c r="AM29" s="139">
        <v>0</v>
      </c>
      <c r="AN29" s="139">
        <v>0</v>
      </c>
      <c r="AO29" s="139">
        <v>0</v>
      </c>
      <c r="AP29" s="139">
        <v>0</v>
      </c>
      <c r="AQ29" s="139">
        <v>0</v>
      </c>
      <c r="AR29" s="139">
        <v>0</v>
      </c>
      <c r="AS29" s="47">
        <f t="shared" si="2"/>
        <v>21</v>
      </c>
      <c r="AT29" s="139">
        <v>0</v>
      </c>
      <c r="AU29" s="139">
        <v>0</v>
      </c>
      <c r="AV29" s="139">
        <v>1.2447064190926748E-3</v>
      </c>
      <c r="AW29" s="139">
        <v>2.4189271174585997E-3</v>
      </c>
      <c r="AX29" s="139">
        <v>2.4189271174585997E-3</v>
      </c>
      <c r="AY29" s="139">
        <v>2.4189271174585997E-3</v>
      </c>
      <c r="AZ29" s="139">
        <v>0</v>
      </c>
      <c r="BA29" s="139">
        <v>0</v>
      </c>
      <c r="BB29" s="139">
        <v>0</v>
      </c>
      <c r="BC29" s="139">
        <v>0</v>
      </c>
      <c r="BD29" s="139">
        <v>0</v>
      </c>
      <c r="BE29" s="139">
        <v>0</v>
      </c>
      <c r="BF29" s="139">
        <v>0</v>
      </c>
      <c r="BG29" s="139">
        <v>0</v>
      </c>
      <c r="BH29" s="139">
        <v>0</v>
      </c>
      <c r="BI29" s="139">
        <v>0</v>
      </c>
      <c r="BJ29" s="47">
        <f t="shared" si="3"/>
        <v>21</v>
      </c>
      <c r="BK29" s="139">
        <v>0</v>
      </c>
      <c r="BL29" s="139">
        <v>0</v>
      </c>
      <c r="BM29" s="139">
        <v>1.5586775226803127E-3</v>
      </c>
      <c r="BN29" s="139">
        <v>0</v>
      </c>
      <c r="BO29" s="139">
        <v>0</v>
      </c>
      <c r="BP29" s="139">
        <v>0</v>
      </c>
      <c r="BQ29" s="139">
        <v>0</v>
      </c>
      <c r="BR29" s="139">
        <v>0</v>
      </c>
      <c r="BS29" s="139">
        <v>0</v>
      </c>
      <c r="BT29" s="139">
        <v>0</v>
      </c>
      <c r="BU29" s="139">
        <v>0</v>
      </c>
      <c r="BV29" s="139">
        <v>0</v>
      </c>
      <c r="BW29" s="139">
        <v>0</v>
      </c>
      <c r="BX29" s="139">
        <v>0</v>
      </c>
      <c r="BY29" s="139">
        <v>0</v>
      </c>
      <c r="BZ29" s="139">
        <v>0</v>
      </c>
      <c r="CA29" s="47">
        <f t="shared" si="4"/>
        <v>21</v>
      </c>
      <c r="CB29" s="139">
        <v>0</v>
      </c>
      <c r="CC29" s="139">
        <v>0</v>
      </c>
      <c r="CD29" s="139">
        <v>-1.2223117563250714E-3</v>
      </c>
      <c r="CE29" s="139">
        <v>6.8825034001388321E-4</v>
      </c>
      <c r="CF29" s="139">
        <v>6.8825034001388321E-4</v>
      </c>
      <c r="CG29" s="139">
        <v>6.8825034001388321E-4</v>
      </c>
      <c r="CH29" s="139">
        <v>0</v>
      </c>
      <c r="CI29" s="139">
        <v>0</v>
      </c>
      <c r="CJ29" s="139">
        <v>0</v>
      </c>
      <c r="CK29" s="139">
        <v>0</v>
      </c>
      <c r="CL29" s="139">
        <v>0</v>
      </c>
      <c r="CM29" s="139">
        <v>0</v>
      </c>
      <c r="CN29" s="139">
        <v>0</v>
      </c>
      <c r="CO29" s="139">
        <v>0</v>
      </c>
      <c r="CP29" s="139">
        <v>0</v>
      </c>
      <c r="CQ29" s="139">
        <v>0</v>
      </c>
    </row>
    <row r="30" spans="1:95" hidden="1" outlineLevel="1" x14ac:dyDescent="0.35">
      <c r="B30" s="53" t="str">
        <f>LOOKUP(K30,Inputs!$C$31:$C$630,Inputs!$D$31:$D$630)</f>
        <v>UNI_HV</v>
      </c>
      <c r="C30" s="31"/>
      <c r="D30" s="31"/>
      <c r="E30" s="31"/>
      <c r="F30" s="31"/>
      <c r="G30" s="31"/>
      <c r="H30" s="31"/>
      <c r="I30" s="31"/>
      <c r="J30" s="31"/>
      <c r="K30" s="48">
        <f t="shared" si="0"/>
        <v>22</v>
      </c>
      <c r="L30" s="141">
        <v>0</v>
      </c>
      <c r="M30" s="141">
        <v>0</v>
      </c>
      <c r="N30" s="141">
        <v>0.70075900599848118</v>
      </c>
      <c r="O30" s="141">
        <v>0.28206828730716604</v>
      </c>
      <c r="P30" s="141">
        <v>0.28206828730716604</v>
      </c>
      <c r="Q30" s="141">
        <v>0.28206828730716604</v>
      </c>
      <c r="R30" s="141">
        <v>0</v>
      </c>
      <c r="S30" s="141">
        <v>0</v>
      </c>
      <c r="T30" s="141">
        <v>0</v>
      </c>
      <c r="U30" s="141">
        <v>0</v>
      </c>
      <c r="V30" s="141">
        <v>0</v>
      </c>
      <c r="W30" s="141">
        <v>0</v>
      </c>
      <c r="X30" s="141">
        <v>0</v>
      </c>
      <c r="Y30" s="141">
        <v>0</v>
      </c>
      <c r="Z30" s="141">
        <v>0</v>
      </c>
      <c r="AA30" s="141">
        <v>0</v>
      </c>
      <c r="AB30" s="48">
        <f t="shared" si="1"/>
        <v>22</v>
      </c>
      <c r="AC30" s="141">
        <v>0</v>
      </c>
      <c r="AD30" s="141">
        <v>0</v>
      </c>
      <c r="AE30" s="141">
        <v>0.26806086572349741</v>
      </c>
      <c r="AF30" s="141">
        <v>0</v>
      </c>
      <c r="AG30" s="141">
        <v>0</v>
      </c>
      <c r="AH30" s="141">
        <v>0</v>
      </c>
      <c r="AI30" s="141">
        <v>0</v>
      </c>
      <c r="AJ30" s="141">
        <v>0</v>
      </c>
      <c r="AK30" s="141">
        <v>0</v>
      </c>
      <c r="AL30" s="141">
        <v>0</v>
      </c>
      <c r="AM30" s="141">
        <v>0</v>
      </c>
      <c r="AN30" s="141">
        <v>0</v>
      </c>
      <c r="AO30" s="141">
        <v>0</v>
      </c>
      <c r="AP30" s="141">
        <v>0</v>
      </c>
      <c r="AQ30" s="141">
        <v>0</v>
      </c>
      <c r="AR30" s="141">
        <v>0</v>
      </c>
      <c r="AS30" s="48">
        <f t="shared" si="2"/>
        <v>22</v>
      </c>
      <c r="AT30" s="141">
        <v>0</v>
      </c>
      <c r="AU30" s="141">
        <v>0</v>
      </c>
      <c r="AV30" s="141">
        <v>0.11591979351706033</v>
      </c>
      <c r="AW30" s="141">
        <v>0.21958920547055683</v>
      </c>
      <c r="AX30" s="141">
        <v>0.21958920547055683</v>
      </c>
      <c r="AY30" s="141">
        <v>0.21958920547055683</v>
      </c>
      <c r="AZ30" s="141">
        <v>0</v>
      </c>
      <c r="BA30" s="141">
        <v>0</v>
      </c>
      <c r="BB30" s="141">
        <v>0</v>
      </c>
      <c r="BC30" s="141">
        <v>0</v>
      </c>
      <c r="BD30" s="141">
        <v>0</v>
      </c>
      <c r="BE30" s="141">
        <v>0</v>
      </c>
      <c r="BF30" s="141">
        <v>0</v>
      </c>
      <c r="BG30" s="141">
        <v>0</v>
      </c>
      <c r="BH30" s="141">
        <v>0</v>
      </c>
      <c r="BI30" s="141">
        <v>0</v>
      </c>
      <c r="BJ30" s="48">
        <f t="shared" si="3"/>
        <v>22</v>
      </c>
      <c r="BK30" s="141">
        <v>0</v>
      </c>
      <c r="BL30" s="141">
        <v>0</v>
      </c>
      <c r="BM30" s="141">
        <v>0.27089734190853987</v>
      </c>
      <c r="BN30" s="141">
        <v>0</v>
      </c>
      <c r="BO30" s="141">
        <v>0</v>
      </c>
      <c r="BP30" s="141">
        <v>0</v>
      </c>
      <c r="BQ30" s="141">
        <v>0</v>
      </c>
      <c r="BR30" s="141">
        <v>0</v>
      </c>
      <c r="BS30" s="141">
        <v>0</v>
      </c>
      <c r="BT30" s="141">
        <v>0</v>
      </c>
      <c r="BU30" s="141">
        <v>0</v>
      </c>
      <c r="BV30" s="141">
        <v>0</v>
      </c>
      <c r="BW30" s="141">
        <v>0</v>
      </c>
      <c r="BX30" s="141">
        <v>0</v>
      </c>
      <c r="BY30" s="141">
        <v>0</v>
      </c>
      <c r="BZ30" s="141">
        <v>0</v>
      </c>
      <c r="CA30" s="48">
        <f t="shared" si="4"/>
        <v>22</v>
      </c>
      <c r="CB30" s="141">
        <v>0</v>
      </c>
      <c r="CC30" s="141">
        <v>0</v>
      </c>
      <c r="CD30" s="141">
        <v>4.5881004849383566E-2</v>
      </c>
      <c r="CE30" s="141">
        <v>6.2479081836609246E-2</v>
      </c>
      <c r="CF30" s="141">
        <v>6.2479081836609246E-2</v>
      </c>
      <c r="CG30" s="141">
        <v>6.2479081836609246E-2</v>
      </c>
      <c r="CH30" s="141">
        <v>0</v>
      </c>
      <c r="CI30" s="141">
        <v>0</v>
      </c>
      <c r="CJ30" s="141">
        <v>0</v>
      </c>
      <c r="CK30" s="141">
        <v>0</v>
      </c>
      <c r="CL30" s="141">
        <v>0</v>
      </c>
      <c r="CM30" s="141">
        <v>0</v>
      </c>
      <c r="CN30" s="141">
        <v>0</v>
      </c>
      <c r="CO30" s="141">
        <v>0</v>
      </c>
      <c r="CP30" s="141">
        <v>0</v>
      </c>
      <c r="CQ30" s="141">
        <v>0</v>
      </c>
    </row>
    <row r="31" spans="1:95" hidden="1" outlineLevel="1" x14ac:dyDescent="0.35">
      <c r="A31" s="21"/>
      <c r="B31" s="52" t="str">
        <f>LOOKUP(K31,Inputs!$C$31:$C$630,Inputs!$D$31:$D$630)</f>
        <v>UNI_LV</v>
      </c>
      <c r="C31" s="29"/>
      <c r="D31" s="29"/>
      <c r="E31" s="29"/>
      <c r="F31" s="29"/>
      <c r="G31" s="29"/>
      <c r="H31" s="29"/>
      <c r="I31" s="29"/>
      <c r="J31" s="29"/>
      <c r="K31" s="47">
        <f t="shared" si="0"/>
        <v>23</v>
      </c>
      <c r="L31" s="139">
        <v>0</v>
      </c>
      <c r="M31" s="139">
        <v>0</v>
      </c>
      <c r="N31" s="139">
        <v>1.4275370243885384</v>
      </c>
      <c r="O31" s="139">
        <v>0.75477304091051467</v>
      </c>
      <c r="P31" s="139">
        <v>0.75477304091051467</v>
      </c>
      <c r="Q31" s="139">
        <v>0.75477304091051467</v>
      </c>
      <c r="R31" s="139">
        <v>0</v>
      </c>
      <c r="S31" s="139">
        <v>0</v>
      </c>
      <c r="T31" s="139">
        <v>0</v>
      </c>
      <c r="U31" s="139">
        <v>0</v>
      </c>
      <c r="V31" s="139">
        <v>0</v>
      </c>
      <c r="W31" s="139">
        <v>0</v>
      </c>
      <c r="X31" s="139">
        <v>0</v>
      </c>
      <c r="Y31" s="139">
        <v>0</v>
      </c>
      <c r="Z31" s="139">
        <v>0</v>
      </c>
      <c r="AA31" s="139">
        <v>0</v>
      </c>
      <c r="AB31" s="47">
        <f t="shared" si="1"/>
        <v>23</v>
      </c>
      <c r="AC31" s="139">
        <v>0</v>
      </c>
      <c r="AD31" s="139">
        <v>0</v>
      </c>
      <c r="AE31" s="139">
        <v>0.51436084688749917</v>
      </c>
      <c r="AF31" s="139">
        <v>0</v>
      </c>
      <c r="AG31" s="139">
        <v>0</v>
      </c>
      <c r="AH31" s="139">
        <v>0</v>
      </c>
      <c r="AI31" s="139">
        <v>0</v>
      </c>
      <c r="AJ31" s="139">
        <v>0</v>
      </c>
      <c r="AK31" s="139">
        <v>0</v>
      </c>
      <c r="AL31" s="139">
        <v>0</v>
      </c>
      <c r="AM31" s="139">
        <v>0</v>
      </c>
      <c r="AN31" s="139">
        <v>0</v>
      </c>
      <c r="AO31" s="139">
        <v>0</v>
      </c>
      <c r="AP31" s="139">
        <v>0</v>
      </c>
      <c r="AQ31" s="139">
        <v>0</v>
      </c>
      <c r="AR31" s="139">
        <v>0</v>
      </c>
      <c r="AS31" s="47">
        <f t="shared" si="2"/>
        <v>23</v>
      </c>
      <c r="AT31" s="139">
        <v>0</v>
      </c>
      <c r="AU31" s="139">
        <v>0</v>
      </c>
      <c r="AV31" s="139">
        <v>0.30554727220345046</v>
      </c>
      <c r="AW31" s="139">
        <v>0.58758825370414225</v>
      </c>
      <c r="AX31" s="139">
        <v>0.58758825370414225</v>
      </c>
      <c r="AY31" s="139">
        <v>0.58758825370414225</v>
      </c>
      <c r="AZ31" s="139">
        <v>0</v>
      </c>
      <c r="BA31" s="139">
        <v>0</v>
      </c>
      <c r="BB31" s="139">
        <v>0</v>
      </c>
      <c r="BC31" s="139">
        <v>0</v>
      </c>
      <c r="BD31" s="139">
        <v>0</v>
      </c>
      <c r="BE31" s="139">
        <v>0</v>
      </c>
      <c r="BF31" s="139">
        <v>0</v>
      </c>
      <c r="BG31" s="139">
        <v>0</v>
      </c>
      <c r="BH31" s="139">
        <v>0</v>
      </c>
      <c r="BI31" s="139">
        <v>0</v>
      </c>
      <c r="BJ31" s="47">
        <f t="shared" si="3"/>
        <v>23</v>
      </c>
      <c r="BK31" s="139">
        <v>0</v>
      </c>
      <c r="BL31" s="139">
        <v>0</v>
      </c>
      <c r="BM31" s="139">
        <v>0.51980353725849715</v>
      </c>
      <c r="BN31" s="139">
        <v>0</v>
      </c>
      <c r="BO31" s="139">
        <v>0</v>
      </c>
      <c r="BP31" s="139">
        <v>0</v>
      </c>
      <c r="BQ31" s="139">
        <v>0</v>
      </c>
      <c r="BR31" s="139">
        <v>0</v>
      </c>
      <c r="BS31" s="139">
        <v>0</v>
      </c>
      <c r="BT31" s="139">
        <v>0</v>
      </c>
      <c r="BU31" s="139">
        <v>0</v>
      </c>
      <c r="BV31" s="139">
        <v>0</v>
      </c>
      <c r="BW31" s="139">
        <v>0</v>
      </c>
      <c r="BX31" s="139">
        <v>0</v>
      </c>
      <c r="BY31" s="139">
        <v>0</v>
      </c>
      <c r="BZ31" s="139">
        <v>0</v>
      </c>
      <c r="CA31" s="47">
        <f t="shared" si="4"/>
        <v>23</v>
      </c>
      <c r="CB31" s="139">
        <v>0</v>
      </c>
      <c r="CC31" s="139">
        <v>0</v>
      </c>
      <c r="CD31" s="139">
        <v>8.7825368039091606E-2</v>
      </c>
      <c r="CE31" s="139">
        <v>0.16718478720637239</v>
      </c>
      <c r="CF31" s="139">
        <v>0.16718478720637239</v>
      </c>
      <c r="CG31" s="139">
        <v>0.16718478720637239</v>
      </c>
      <c r="CH31" s="139">
        <v>0</v>
      </c>
      <c r="CI31" s="139">
        <v>0</v>
      </c>
      <c r="CJ31" s="139">
        <v>0</v>
      </c>
      <c r="CK31" s="139">
        <v>0</v>
      </c>
      <c r="CL31" s="139">
        <v>0</v>
      </c>
      <c r="CM31" s="139">
        <v>0</v>
      </c>
      <c r="CN31" s="139">
        <v>0</v>
      </c>
      <c r="CO31" s="139">
        <v>0</v>
      </c>
      <c r="CP31" s="139">
        <v>0</v>
      </c>
      <c r="CQ31" s="139">
        <v>0</v>
      </c>
    </row>
    <row r="32" spans="1:95" hidden="1" outlineLevel="1" x14ac:dyDescent="0.35">
      <c r="B32" s="53" t="str">
        <f>LOOKUP(K32,Inputs!$C$31:$C$630,Inputs!$D$31:$D$630)</f>
        <v>USI_HV</v>
      </c>
      <c r="C32" s="31"/>
      <c r="D32" s="31"/>
      <c r="E32" s="31"/>
      <c r="F32" s="31"/>
      <c r="G32" s="31"/>
      <c r="H32" s="31"/>
      <c r="I32" s="31"/>
      <c r="J32" s="31"/>
      <c r="K32" s="48">
        <f t="shared" si="0"/>
        <v>24</v>
      </c>
      <c r="L32" s="141">
        <v>0</v>
      </c>
      <c r="M32" s="141">
        <v>0</v>
      </c>
      <c r="N32" s="141">
        <v>0.3775939394996447</v>
      </c>
      <c r="O32" s="141">
        <v>0.25955638719662266</v>
      </c>
      <c r="P32" s="141">
        <v>0.25955638719662266</v>
      </c>
      <c r="Q32" s="141">
        <v>0.25955638719662266</v>
      </c>
      <c r="R32" s="141">
        <v>0</v>
      </c>
      <c r="S32" s="141">
        <v>0</v>
      </c>
      <c r="T32" s="141">
        <v>0</v>
      </c>
      <c r="U32" s="141">
        <v>0</v>
      </c>
      <c r="V32" s="141">
        <v>0</v>
      </c>
      <c r="W32" s="141">
        <v>0</v>
      </c>
      <c r="X32" s="141">
        <v>0</v>
      </c>
      <c r="Y32" s="141">
        <v>0</v>
      </c>
      <c r="Z32" s="141">
        <v>0</v>
      </c>
      <c r="AA32" s="141">
        <v>0</v>
      </c>
      <c r="AB32" s="48">
        <f t="shared" si="1"/>
        <v>24</v>
      </c>
      <c r="AC32" s="141">
        <v>0</v>
      </c>
      <c r="AD32" s="141">
        <v>0</v>
      </c>
      <c r="AE32" s="141">
        <v>0.14079206234449926</v>
      </c>
      <c r="AF32" s="141">
        <v>0</v>
      </c>
      <c r="AG32" s="141">
        <v>0</v>
      </c>
      <c r="AH32" s="141">
        <v>0</v>
      </c>
      <c r="AI32" s="141">
        <v>0</v>
      </c>
      <c r="AJ32" s="141">
        <v>0</v>
      </c>
      <c r="AK32" s="141">
        <v>0</v>
      </c>
      <c r="AL32" s="141">
        <v>0</v>
      </c>
      <c r="AM32" s="141">
        <v>0</v>
      </c>
      <c r="AN32" s="141">
        <v>0</v>
      </c>
      <c r="AO32" s="141">
        <v>0</v>
      </c>
      <c r="AP32" s="141">
        <v>0</v>
      </c>
      <c r="AQ32" s="141">
        <v>0</v>
      </c>
      <c r="AR32" s="141">
        <v>0</v>
      </c>
      <c r="AS32" s="48">
        <f t="shared" si="2"/>
        <v>24</v>
      </c>
      <c r="AT32" s="141">
        <v>0</v>
      </c>
      <c r="AU32" s="141">
        <v>0</v>
      </c>
      <c r="AV32" s="141">
        <v>0.10424898239895629</v>
      </c>
      <c r="AW32" s="141">
        <v>0.20206376754876895</v>
      </c>
      <c r="AX32" s="141">
        <v>0.20206376754876895</v>
      </c>
      <c r="AY32" s="141">
        <v>0.20206376754876895</v>
      </c>
      <c r="AZ32" s="141">
        <v>0</v>
      </c>
      <c r="BA32" s="141">
        <v>0</v>
      </c>
      <c r="BB32" s="141">
        <v>0</v>
      </c>
      <c r="BC32" s="141">
        <v>0</v>
      </c>
      <c r="BD32" s="141">
        <v>0</v>
      </c>
      <c r="BE32" s="141">
        <v>0</v>
      </c>
      <c r="BF32" s="141">
        <v>0</v>
      </c>
      <c r="BG32" s="141">
        <v>0</v>
      </c>
      <c r="BH32" s="141">
        <v>0</v>
      </c>
      <c r="BI32" s="141">
        <v>0</v>
      </c>
      <c r="BJ32" s="48">
        <f t="shared" si="3"/>
        <v>24</v>
      </c>
      <c r="BK32" s="141">
        <v>0</v>
      </c>
      <c r="BL32" s="141">
        <v>0</v>
      </c>
      <c r="BM32" s="141">
        <v>0.14228184837053975</v>
      </c>
      <c r="BN32" s="141">
        <v>0</v>
      </c>
      <c r="BO32" s="141">
        <v>0</v>
      </c>
      <c r="BP32" s="141">
        <v>0</v>
      </c>
      <c r="BQ32" s="141">
        <v>0</v>
      </c>
      <c r="BR32" s="141">
        <v>0</v>
      </c>
      <c r="BS32" s="141">
        <v>0</v>
      </c>
      <c r="BT32" s="141">
        <v>0</v>
      </c>
      <c r="BU32" s="141">
        <v>0</v>
      </c>
      <c r="BV32" s="141">
        <v>0</v>
      </c>
      <c r="BW32" s="141">
        <v>0</v>
      </c>
      <c r="BX32" s="141">
        <v>0</v>
      </c>
      <c r="BY32" s="141">
        <v>0</v>
      </c>
      <c r="BZ32" s="141">
        <v>0</v>
      </c>
      <c r="CA32" s="48">
        <f t="shared" si="4"/>
        <v>24</v>
      </c>
      <c r="CB32" s="141">
        <v>0</v>
      </c>
      <c r="CC32" s="141">
        <v>0</v>
      </c>
      <c r="CD32" s="141">
        <v>-9.7289536143506244E-3</v>
      </c>
      <c r="CE32" s="141">
        <v>5.7492619647853724E-2</v>
      </c>
      <c r="CF32" s="141">
        <v>5.7492619647853724E-2</v>
      </c>
      <c r="CG32" s="141">
        <v>5.7492619647853724E-2</v>
      </c>
      <c r="CH32" s="141">
        <v>0</v>
      </c>
      <c r="CI32" s="141">
        <v>0</v>
      </c>
      <c r="CJ32" s="141">
        <v>0</v>
      </c>
      <c r="CK32" s="141">
        <v>0</v>
      </c>
      <c r="CL32" s="141">
        <v>0</v>
      </c>
      <c r="CM32" s="141">
        <v>0</v>
      </c>
      <c r="CN32" s="141">
        <v>0</v>
      </c>
      <c r="CO32" s="141">
        <v>0</v>
      </c>
      <c r="CP32" s="141">
        <v>0</v>
      </c>
      <c r="CQ32" s="141">
        <v>0</v>
      </c>
    </row>
    <row r="33" spans="1:95" hidden="1" outlineLevel="1" x14ac:dyDescent="0.35">
      <c r="A33" s="21"/>
      <c r="B33" s="52" t="str">
        <f>LOOKUP(K33,Inputs!$C$31:$C$630,Inputs!$D$31:$D$630)</f>
        <v>USI_LV</v>
      </c>
      <c r="C33" s="29"/>
      <c r="D33" s="29"/>
      <c r="E33" s="29"/>
      <c r="F33" s="29"/>
      <c r="G33" s="29"/>
      <c r="H33" s="29"/>
      <c r="I33" s="29"/>
      <c r="J33" s="29"/>
      <c r="K33" s="47">
        <f t="shared" si="0"/>
        <v>25</v>
      </c>
      <c r="L33" s="139">
        <v>0</v>
      </c>
      <c r="M33" s="139">
        <v>0</v>
      </c>
      <c r="N33" s="139">
        <v>0.32906946641441748</v>
      </c>
      <c r="O33" s="139">
        <v>0.16927572361852838</v>
      </c>
      <c r="P33" s="139">
        <v>0.16927572361852838</v>
      </c>
      <c r="Q33" s="139">
        <v>0.16927572361852838</v>
      </c>
      <c r="R33" s="139">
        <v>0</v>
      </c>
      <c r="S33" s="139">
        <v>0</v>
      </c>
      <c r="T33" s="139">
        <v>0</v>
      </c>
      <c r="U33" s="139">
        <v>0</v>
      </c>
      <c r="V33" s="139">
        <v>0</v>
      </c>
      <c r="W33" s="139">
        <v>0</v>
      </c>
      <c r="X33" s="139">
        <v>0</v>
      </c>
      <c r="Y33" s="139">
        <v>0</v>
      </c>
      <c r="Z33" s="139">
        <v>0</v>
      </c>
      <c r="AA33" s="139">
        <v>0</v>
      </c>
      <c r="AB33" s="47">
        <f t="shared" si="1"/>
        <v>25</v>
      </c>
      <c r="AC33" s="139">
        <v>0</v>
      </c>
      <c r="AD33" s="139">
        <v>0</v>
      </c>
      <c r="AE33" s="139">
        <v>0.16345117638050013</v>
      </c>
      <c r="AF33" s="139">
        <v>0</v>
      </c>
      <c r="AG33" s="139">
        <v>0</v>
      </c>
      <c r="AH33" s="139">
        <v>0</v>
      </c>
      <c r="AI33" s="139">
        <v>0</v>
      </c>
      <c r="AJ33" s="139">
        <v>0</v>
      </c>
      <c r="AK33" s="139">
        <v>0</v>
      </c>
      <c r="AL33" s="139">
        <v>0</v>
      </c>
      <c r="AM33" s="139">
        <v>0</v>
      </c>
      <c r="AN33" s="139">
        <v>0</v>
      </c>
      <c r="AO33" s="139">
        <v>0</v>
      </c>
      <c r="AP33" s="139">
        <v>0</v>
      </c>
      <c r="AQ33" s="139">
        <v>0</v>
      </c>
      <c r="AR33" s="139">
        <v>0</v>
      </c>
      <c r="AS33" s="47">
        <f t="shared" si="2"/>
        <v>25</v>
      </c>
      <c r="AT33" s="139">
        <v>0</v>
      </c>
      <c r="AU33" s="139">
        <v>0</v>
      </c>
      <c r="AV33" s="139">
        <v>6.9625147880482491E-2</v>
      </c>
      <c r="AW33" s="139">
        <v>0.13178057700037613</v>
      </c>
      <c r="AX33" s="139">
        <v>0.13178057700037613</v>
      </c>
      <c r="AY33" s="139">
        <v>0.13178057700037613</v>
      </c>
      <c r="AZ33" s="139">
        <v>0</v>
      </c>
      <c r="BA33" s="139">
        <v>0</v>
      </c>
      <c r="BB33" s="139">
        <v>0</v>
      </c>
      <c r="BC33" s="139">
        <v>0</v>
      </c>
      <c r="BD33" s="139">
        <v>0</v>
      </c>
      <c r="BE33" s="139">
        <v>0</v>
      </c>
      <c r="BF33" s="139">
        <v>0</v>
      </c>
      <c r="BG33" s="139">
        <v>0</v>
      </c>
      <c r="BH33" s="139">
        <v>0</v>
      </c>
      <c r="BI33" s="139">
        <v>0</v>
      </c>
      <c r="BJ33" s="47">
        <f t="shared" si="3"/>
        <v>25</v>
      </c>
      <c r="BK33" s="139">
        <v>0</v>
      </c>
      <c r="BL33" s="139">
        <v>0</v>
      </c>
      <c r="BM33" s="139">
        <v>0.16518072898777511</v>
      </c>
      <c r="BN33" s="139">
        <v>0</v>
      </c>
      <c r="BO33" s="139">
        <v>0</v>
      </c>
      <c r="BP33" s="139">
        <v>0</v>
      </c>
      <c r="BQ33" s="139">
        <v>0</v>
      </c>
      <c r="BR33" s="139">
        <v>0</v>
      </c>
      <c r="BS33" s="139">
        <v>0</v>
      </c>
      <c r="BT33" s="139">
        <v>0</v>
      </c>
      <c r="BU33" s="139">
        <v>0</v>
      </c>
      <c r="BV33" s="139">
        <v>0</v>
      </c>
      <c r="BW33" s="139">
        <v>0</v>
      </c>
      <c r="BX33" s="139">
        <v>0</v>
      </c>
      <c r="BY33" s="139">
        <v>0</v>
      </c>
      <c r="BZ33" s="139">
        <v>0</v>
      </c>
      <c r="CA33" s="47">
        <f t="shared" si="4"/>
        <v>25</v>
      </c>
      <c r="CB33" s="139">
        <v>0</v>
      </c>
      <c r="CC33" s="139">
        <v>0</v>
      </c>
      <c r="CD33" s="139">
        <v>-6.9187586834340203E-2</v>
      </c>
      <c r="CE33" s="139">
        <v>3.7495146618152245E-2</v>
      </c>
      <c r="CF33" s="139">
        <v>3.7495146618152245E-2</v>
      </c>
      <c r="CG33" s="139">
        <v>3.7495146618152245E-2</v>
      </c>
      <c r="CH33" s="139">
        <v>0</v>
      </c>
      <c r="CI33" s="139">
        <v>0</v>
      </c>
      <c r="CJ33" s="139">
        <v>0</v>
      </c>
      <c r="CK33" s="139">
        <v>0</v>
      </c>
      <c r="CL33" s="139">
        <v>0</v>
      </c>
      <c r="CM33" s="139">
        <v>0</v>
      </c>
      <c r="CN33" s="139">
        <v>0</v>
      </c>
      <c r="CO33" s="139">
        <v>0</v>
      </c>
      <c r="CP33" s="139">
        <v>0</v>
      </c>
      <c r="CQ33" s="139">
        <v>0</v>
      </c>
    </row>
    <row r="34" spans="1:95" hidden="1" outlineLevel="1" x14ac:dyDescent="0.35">
      <c r="B34" s="53" t="str">
        <f>LOOKUP(K34,Inputs!$C$31:$C$630,Inputs!$D$31:$D$630)</f>
        <v>WTK_LV</v>
      </c>
      <c r="C34" s="31"/>
      <c r="D34" s="31"/>
      <c r="E34" s="31"/>
      <c r="F34" s="31"/>
      <c r="G34" s="31"/>
      <c r="H34" s="31"/>
      <c r="I34" s="31"/>
      <c r="J34" s="31"/>
      <c r="K34" s="48">
        <f t="shared" si="0"/>
        <v>26</v>
      </c>
      <c r="L34" s="141">
        <v>0</v>
      </c>
      <c r="M34" s="141">
        <v>0</v>
      </c>
      <c r="N34" s="141">
        <v>3.7019131662244771E-3</v>
      </c>
      <c r="O34" s="141">
        <v>1.2984223557350049E-3</v>
      </c>
      <c r="P34" s="141">
        <v>1.2984223557350049E-3</v>
      </c>
      <c r="Q34" s="141">
        <v>1.2984223557350049E-3</v>
      </c>
      <c r="R34" s="141">
        <v>0</v>
      </c>
      <c r="S34" s="141">
        <v>0</v>
      </c>
      <c r="T34" s="141">
        <v>0</v>
      </c>
      <c r="U34" s="141">
        <v>0</v>
      </c>
      <c r="V34" s="141">
        <v>0</v>
      </c>
      <c r="W34" s="141">
        <v>0</v>
      </c>
      <c r="X34" s="141">
        <v>0</v>
      </c>
      <c r="Y34" s="141">
        <v>0</v>
      </c>
      <c r="Z34" s="141">
        <v>0</v>
      </c>
      <c r="AA34" s="141">
        <v>0</v>
      </c>
      <c r="AB34" s="48">
        <f t="shared" si="1"/>
        <v>26</v>
      </c>
      <c r="AC34" s="141">
        <v>0</v>
      </c>
      <c r="AD34" s="141">
        <v>0</v>
      </c>
      <c r="AE34" s="141">
        <v>2.3359754990000003E-3</v>
      </c>
      <c r="AF34" s="141">
        <v>0</v>
      </c>
      <c r="AG34" s="141">
        <v>0</v>
      </c>
      <c r="AH34" s="141">
        <v>0</v>
      </c>
      <c r="AI34" s="141">
        <v>0</v>
      </c>
      <c r="AJ34" s="141">
        <v>0</v>
      </c>
      <c r="AK34" s="141">
        <v>0</v>
      </c>
      <c r="AL34" s="141">
        <v>0</v>
      </c>
      <c r="AM34" s="141">
        <v>0</v>
      </c>
      <c r="AN34" s="141">
        <v>0</v>
      </c>
      <c r="AO34" s="141">
        <v>0</v>
      </c>
      <c r="AP34" s="141">
        <v>0</v>
      </c>
      <c r="AQ34" s="141">
        <v>0</v>
      </c>
      <c r="AR34" s="141">
        <v>0</v>
      </c>
      <c r="AS34" s="48">
        <f t="shared" si="2"/>
        <v>26</v>
      </c>
      <c r="AT34" s="141">
        <v>0</v>
      </c>
      <c r="AU34" s="141">
        <v>0</v>
      </c>
      <c r="AV34" s="141">
        <v>5.5878574132699991E-4</v>
      </c>
      <c r="AW34" s="141">
        <v>1.0108174023496998E-3</v>
      </c>
      <c r="AX34" s="141">
        <v>1.0108174023496998E-3</v>
      </c>
      <c r="AY34" s="141">
        <v>1.0108174023496998E-3</v>
      </c>
      <c r="AZ34" s="141">
        <v>0</v>
      </c>
      <c r="BA34" s="141">
        <v>0</v>
      </c>
      <c r="BB34" s="141">
        <v>0</v>
      </c>
      <c r="BC34" s="141">
        <v>0</v>
      </c>
      <c r="BD34" s="141">
        <v>0</v>
      </c>
      <c r="BE34" s="141">
        <v>0</v>
      </c>
      <c r="BF34" s="141">
        <v>0</v>
      </c>
      <c r="BG34" s="141">
        <v>0</v>
      </c>
      <c r="BH34" s="141">
        <v>0</v>
      </c>
      <c r="BI34" s="141">
        <v>0</v>
      </c>
      <c r="BJ34" s="48">
        <f t="shared" si="3"/>
        <v>26</v>
      </c>
      <c r="BK34" s="141">
        <v>0</v>
      </c>
      <c r="BL34" s="141">
        <v>0</v>
      </c>
      <c r="BM34" s="141">
        <v>2.3606935377703097E-3</v>
      </c>
      <c r="BN34" s="141">
        <v>0</v>
      </c>
      <c r="BO34" s="141">
        <v>0</v>
      </c>
      <c r="BP34" s="141">
        <v>0</v>
      </c>
      <c r="BQ34" s="141">
        <v>0</v>
      </c>
      <c r="BR34" s="141">
        <v>0</v>
      </c>
      <c r="BS34" s="141">
        <v>0</v>
      </c>
      <c r="BT34" s="141">
        <v>0</v>
      </c>
      <c r="BU34" s="141">
        <v>0</v>
      </c>
      <c r="BV34" s="141">
        <v>0</v>
      </c>
      <c r="BW34" s="141">
        <v>0</v>
      </c>
      <c r="BX34" s="141">
        <v>0</v>
      </c>
      <c r="BY34" s="141">
        <v>0</v>
      </c>
      <c r="BZ34" s="141">
        <v>0</v>
      </c>
      <c r="CA34" s="48">
        <f t="shared" si="4"/>
        <v>26</v>
      </c>
      <c r="CB34" s="141">
        <v>0</v>
      </c>
      <c r="CC34" s="141">
        <v>0</v>
      </c>
      <c r="CD34" s="141">
        <v>-1.5535416118728329E-3</v>
      </c>
      <c r="CE34" s="141">
        <v>2.8760495338530512E-4</v>
      </c>
      <c r="CF34" s="141">
        <v>2.8760495338530512E-4</v>
      </c>
      <c r="CG34" s="141">
        <v>2.8760495338530512E-4</v>
      </c>
      <c r="CH34" s="141">
        <v>0</v>
      </c>
      <c r="CI34" s="141">
        <v>0</v>
      </c>
      <c r="CJ34" s="141">
        <v>0</v>
      </c>
      <c r="CK34" s="141">
        <v>0</v>
      </c>
      <c r="CL34" s="141">
        <v>0</v>
      </c>
      <c r="CM34" s="141">
        <v>0</v>
      </c>
      <c r="CN34" s="141">
        <v>0</v>
      </c>
      <c r="CO34" s="141">
        <v>0</v>
      </c>
      <c r="CP34" s="141">
        <v>0</v>
      </c>
      <c r="CQ34" s="141">
        <v>0</v>
      </c>
    </row>
    <row r="35" spans="1:95" hidden="1" outlineLevel="1" x14ac:dyDescent="0.35">
      <c r="A35" s="21"/>
      <c r="B35" s="52" t="str">
        <f>LOOKUP(K35,Inputs!$C$31:$C$630,Inputs!$D$31:$D$630)</f>
        <v>WTN_LV</v>
      </c>
      <c r="C35" s="29"/>
      <c r="D35" s="29"/>
      <c r="E35" s="29"/>
      <c r="F35" s="29"/>
      <c r="G35" s="29"/>
      <c r="H35" s="29"/>
      <c r="I35" s="29"/>
      <c r="J35" s="29"/>
      <c r="K35" s="47">
        <f t="shared" si="0"/>
        <v>27</v>
      </c>
      <c r="L35" s="139">
        <v>0</v>
      </c>
      <c r="M35" s="139">
        <v>0</v>
      </c>
      <c r="N35" s="139">
        <v>1.552283230559548</v>
      </c>
      <c r="O35" s="139">
        <v>0.81341577287333466</v>
      </c>
      <c r="P35" s="139">
        <v>0.81341577287333466</v>
      </c>
      <c r="Q35" s="139">
        <v>0.81341577287333466</v>
      </c>
      <c r="R35" s="139">
        <v>0</v>
      </c>
      <c r="S35" s="139">
        <v>0</v>
      </c>
      <c r="T35" s="139">
        <v>0</v>
      </c>
      <c r="U35" s="139">
        <v>0</v>
      </c>
      <c r="V35" s="139">
        <v>0</v>
      </c>
      <c r="W35" s="139">
        <v>0</v>
      </c>
      <c r="X35" s="139">
        <v>0</v>
      </c>
      <c r="Y35" s="139">
        <v>0</v>
      </c>
      <c r="Z35" s="139">
        <v>0</v>
      </c>
      <c r="AA35" s="139">
        <v>0</v>
      </c>
      <c r="AB35" s="47">
        <f t="shared" si="1"/>
        <v>27</v>
      </c>
      <c r="AC35" s="139">
        <v>0</v>
      </c>
      <c r="AD35" s="139">
        <v>0</v>
      </c>
      <c r="AE35" s="139">
        <v>0.57613608135350047</v>
      </c>
      <c r="AF35" s="139">
        <v>0</v>
      </c>
      <c r="AG35" s="139">
        <v>0</v>
      </c>
      <c r="AH35" s="139">
        <v>0</v>
      </c>
      <c r="AI35" s="139">
        <v>0</v>
      </c>
      <c r="AJ35" s="139">
        <v>0</v>
      </c>
      <c r="AK35" s="139">
        <v>0</v>
      </c>
      <c r="AL35" s="139">
        <v>0</v>
      </c>
      <c r="AM35" s="139">
        <v>0</v>
      </c>
      <c r="AN35" s="139">
        <v>0</v>
      </c>
      <c r="AO35" s="139">
        <v>0</v>
      </c>
      <c r="AP35" s="139">
        <v>0</v>
      </c>
      <c r="AQ35" s="139">
        <v>0</v>
      </c>
      <c r="AR35" s="139">
        <v>0</v>
      </c>
      <c r="AS35" s="47">
        <f t="shared" si="2"/>
        <v>27</v>
      </c>
      <c r="AT35" s="139">
        <v>0</v>
      </c>
      <c r="AU35" s="139">
        <v>0</v>
      </c>
      <c r="AV35" s="139">
        <v>0.32978542032949087</v>
      </c>
      <c r="AW35" s="139">
        <v>0.63324142174112674</v>
      </c>
      <c r="AX35" s="139">
        <v>0.63324142174112674</v>
      </c>
      <c r="AY35" s="139">
        <v>0.63324142174112674</v>
      </c>
      <c r="AZ35" s="139">
        <v>0</v>
      </c>
      <c r="BA35" s="139">
        <v>0</v>
      </c>
      <c r="BB35" s="139">
        <v>0</v>
      </c>
      <c r="BC35" s="139">
        <v>0</v>
      </c>
      <c r="BD35" s="139">
        <v>0</v>
      </c>
      <c r="BE35" s="139">
        <v>0</v>
      </c>
      <c r="BF35" s="139">
        <v>0</v>
      </c>
      <c r="BG35" s="139">
        <v>0</v>
      </c>
      <c r="BH35" s="139">
        <v>0</v>
      </c>
      <c r="BI35" s="139">
        <v>0</v>
      </c>
      <c r="BJ35" s="47">
        <f t="shared" si="3"/>
        <v>27</v>
      </c>
      <c r="BK35" s="139">
        <v>0</v>
      </c>
      <c r="BL35" s="139">
        <v>0</v>
      </c>
      <c r="BM35" s="139">
        <v>0.58223244409444808</v>
      </c>
      <c r="BN35" s="139">
        <v>0</v>
      </c>
      <c r="BO35" s="139">
        <v>0</v>
      </c>
      <c r="BP35" s="139">
        <v>0</v>
      </c>
      <c r="BQ35" s="139">
        <v>0</v>
      </c>
      <c r="BR35" s="139">
        <v>0</v>
      </c>
      <c r="BS35" s="139">
        <v>0</v>
      </c>
      <c r="BT35" s="139">
        <v>0</v>
      </c>
      <c r="BU35" s="139">
        <v>0</v>
      </c>
      <c r="BV35" s="139">
        <v>0</v>
      </c>
      <c r="BW35" s="139">
        <v>0</v>
      </c>
      <c r="BX35" s="139">
        <v>0</v>
      </c>
      <c r="BY35" s="139">
        <v>0</v>
      </c>
      <c r="BZ35" s="139">
        <v>0</v>
      </c>
      <c r="CA35" s="47">
        <f t="shared" si="4"/>
        <v>27</v>
      </c>
      <c r="CB35" s="139">
        <v>0</v>
      </c>
      <c r="CC35" s="139">
        <v>0</v>
      </c>
      <c r="CD35" s="139">
        <v>6.4129284782108387E-2</v>
      </c>
      <c r="CE35" s="139">
        <v>0.18017435113220789</v>
      </c>
      <c r="CF35" s="139">
        <v>0.18017435113220789</v>
      </c>
      <c r="CG35" s="139">
        <v>0.18017435113220789</v>
      </c>
      <c r="CH35" s="139">
        <v>0</v>
      </c>
      <c r="CI35" s="139">
        <v>0</v>
      </c>
      <c r="CJ35" s="139">
        <v>0</v>
      </c>
      <c r="CK35" s="139">
        <v>0</v>
      </c>
      <c r="CL35" s="139">
        <v>0</v>
      </c>
      <c r="CM35" s="139">
        <v>0</v>
      </c>
      <c r="CN35" s="139">
        <v>0</v>
      </c>
      <c r="CO35" s="139">
        <v>0</v>
      </c>
      <c r="CP35" s="139">
        <v>0</v>
      </c>
      <c r="CQ35" s="139">
        <v>0</v>
      </c>
    </row>
    <row r="36" spans="1:95" hidden="1" outlineLevel="1" x14ac:dyDescent="0.35">
      <c r="B36" s="53" t="str">
        <f>LOOKUP(K36,Inputs!$C$31:$C$630,Inputs!$D$31:$D$630)</f>
        <v>WTO_LV</v>
      </c>
      <c r="C36" s="31"/>
      <c r="D36" s="31"/>
      <c r="E36" s="31"/>
      <c r="F36" s="31"/>
      <c r="G36" s="31"/>
      <c r="H36" s="31"/>
      <c r="I36" s="31"/>
      <c r="J36" s="31"/>
      <c r="K36" s="48">
        <f t="shared" si="0"/>
        <v>28</v>
      </c>
      <c r="L36" s="141">
        <v>0</v>
      </c>
      <c r="M36" s="141">
        <v>0</v>
      </c>
      <c r="N36" s="141">
        <v>0.26031669382910072</v>
      </c>
      <c r="O36" s="141">
        <v>0.16909437939679406</v>
      </c>
      <c r="P36" s="141">
        <v>0.16909437939679406</v>
      </c>
      <c r="Q36" s="141">
        <v>0.16909437939679406</v>
      </c>
      <c r="R36" s="141">
        <v>0</v>
      </c>
      <c r="S36" s="141">
        <v>0</v>
      </c>
      <c r="T36" s="141">
        <v>0</v>
      </c>
      <c r="U36" s="141">
        <v>0</v>
      </c>
      <c r="V36" s="141">
        <v>0</v>
      </c>
      <c r="W36" s="141">
        <v>0</v>
      </c>
      <c r="X36" s="141">
        <v>0</v>
      </c>
      <c r="Y36" s="141">
        <v>0</v>
      </c>
      <c r="Z36" s="141">
        <v>0</v>
      </c>
      <c r="AA36" s="141">
        <v>0</v>
      </c>
      <c r="AB36" s="48">
        <f t="shared" si="1"/>
        <v>28</v>
      </c>
      <c r="AC36" s="141">
        <v>0</v>
      </c>
      <c r="AD36" s="141">
        <v>0</v>
      </c>
      <c r="AE36" s="141">
        <v>0.12375201205949944</v>
      </c>
      <c r="AF36" s="141">
        <v>0</v>
      </c>
      <c r="AG36" s="141">
        <v>0</v>
      </c>
      <c r="AH36" s="141">
        <v>0</v>
      </c>
      <c r="AI36" s="141">
        <v>0</v>
      </c>
      <c r="AJ36" s="141">
        <v>0</v>
      </c>
      <c r="AK36" s="141">
        <v>0</v>
      </c>
      <c r="AL36" s="141">
        <v>0</v>
      </c>
      <c r="AM36" s="141">
        <v>0</v>
      </c>
      <c r="AN36" s="141">
        <v>0</v>
      </c>
      <c r="AO36" s="141">
        <v>0</v>
      </c>
      <c r="AP36" s="141">
        <v>0</v>
      </c>
      <c r="AQ36" s="141">
        <v>0</v>
      </c>
      <c r="AR36" s="141">
        <v>0</v>
      </c>
      <c r="AS36" s="48">
        <f t="shared" si="2"/>
        <v>28</v>
      </c>
      <c r="AT36" s="141">
        <v>0</v>
      </c>
      <c r="AU36" s="141">
        <v>0</v>
      </c>
      <c r="AV36" s="141">
        <v>6.8647434044811675E-2</v>
      </c>
      <c r="AW36" s="141">
        <v>0.13163940113850425</v>
      </c>
      <c r="AX36" s="141">
        <v>0.13163940113850425</v>
      </c>
      <c r="AY36" s="141">
        <v>0.13163940113850425</v>
      </c>
      <c r="AZ36" s="141">
        <v>0</v>
      </c>
      <c r="BA36" s="141">
        <v>0</v>
      </c>
      <c r="BB36" s="141">
        <v>0</v>
      </c>
      <c r="BC36" s="141">
        <v>0</v>
      </c>
      <c r="BD36" s="141">
        <v>0</v>
      </c>
      <c r="BE36" s="141">
        <v>0</v>
      </c>
      <c r="BF36" s="141">
        <v>0</v>
      </c>
      <c r="BG36" s="141">
        <v>0</v>
      </c>
      <c r="BH36" s="141">
        <v>0</v>
      </c>
      <c r="BI36" s="141">
        <v>0</v>
      </c>
      <c r="BJ36" s="48">
        <f t="shared" si="3"/>
        <v>28</v>
      </c>
      <c r="BK36" s="141">
        <v>0</v>
      </c>
      <c r="BL36" s="141">
        <v>0</v>
      </c>
      <c r="BM36" s="141">
        <v>0.12506148942058476</v>
      </c>
      <c r="BN36" s="141">
        <v>0</v>
      </c>
      <c r="BO36" s="141">
        <v>0</v>
      </c>
      <c r="BP36" s="141">
        <v>0</v>
      </c>
      <c r="BQ36" s="141">
        <v>0</v>
      </c>
      <c r="BR36" s="141">
        <v>0</v>
      </c>
      <c r="BS36" s="141">
        <v>0</v>
      </c>
      <c r="BT36" s="141">
        <v>0</v>
      </c>
      <c r="BU36" s="141">
        <v>0</v>
      </c>
      <c r="BV36" s="141">
        <v>0</v>
      </c>
      <c r="BW36" s="141">
        <v>0</v>
      </c>
      <c r="BX36" s="141">
        <v>0</v>
      </c>
      <c r="BY36" s="141">
        <v>0</v>
      </c>
      <c r="BZ36" s="141">
        <v>0</v>
      </c>
      <c r="CA36" s="48">
        <f t="shared" si="4"/>
        <v>28</v>
      </c>
      <c r="CB36" s="141">
        <v>0</v>
      </c>
      <c r="CC36" s="141">
        <v>0</v>
      </c>
      <c r="CD36" s="141">
        <v>-5.7144241695795135E-2</v>
      </c>
      <c r="CE36" s="141">
        <v>3.7454978258289813E-2</v>
      </c>
      <c r="CF36" s="141">
        <v>3.7454978258289813E-2</v>
      </c>
      <c r="CG36" s="141">
        <v>3.7454978258289813E-2</v>
      </c>
      <c r="CH36" s="141">
        <v>0</v>
      </c>
      <c r="CI36" s="141">
        <v>0</v>
      </c>
      <c r="CJ36" s="141">
        <v>0</v>
      </c>
      <c r="CK36" s="141">
        <v>0</v>
      </c>
      <c r="CL36" s="141">
        <v>0</v>
      </c>
      <c r="CM36" s="141">
        <v>0</v>
      </c>
      <c r="CN36" s="141">
        <v>0</v>
      </c>
      <c r="CO36" s="141">
        <v>0</v>
      </c>
      <c r="CP36" s="141">
        <v>0</v>
      </c>
      <c r="CQ36" s="141">
        <v>0</v>
      </c>
    </row>
    <row r="37" spans="1:95" hidden="1" outlineLevel="1" x14ac:dyDescent="0.35">
      <c r="A37" s="21"/>
      <c r="B37" s="52" t="str">
        <f>LOOKUP(K37,Inputs!$C$31:$C$630,Inputs!$D$31:$D$630)</f>
        <v>[project name]</v>
      </c>
      <c r="C37" s="29"/>
      <c r="D37" s="29"/>
      <c r="E37" s="29"/>
      <c r="F37" s="29"/>
      <c r="G37" s="29"/>
      <c r="H37" s="29"/>
      <c r="I37" s="29"/>
      <c r="J37" s="29"/>
      <c r="K37" s="47">
        <f t="shared" si="0"/>
        <v>29</v>
      </c>
      <c r="L37" s="139">
        <v>0</v>
      </c>
      <c r="M37" s="139">
        <v>0</v>
      </c>
      <c r="N37" s="139">
        <v>0</v>
      </c>
      <c r="O37" s="139">
        <v>0</v>
      </c>
      <c r="P37" s="139">
        <v>0</v>
      </c>
      <c r="Q37" s="139">
        <v>0</v>
      </c>
      <c r="R37" s="139">
        <v>0</v>
      </c>
      <c r="S37" s="139">
        <v>0</v>
      </c>
      <c r="T37" s="139">
        <v>0</v>
      </c>
      <c r="U37" s="139">
        <v>0</v>
      </c>
      <c r="V37" s="139">
        <v>0</v>
      </c>
      <c r="W37" s="139">
        <v>0</v>
      </c>
      <c r="X37" s="139">
        <v>0</v>
      </c>
      <c r="Y37" s="139">
        <v>0</v>
      </c>
      <c r="Z37" s="139">
        <v>0</v>
      </c>
      <c r="AA37" s="139">
        <v>0</v>
      </c>
      <c r="AB37" s="47">
        <f t="shared" si="1"/>
        <v>29</v>
      </c>
      <c r="AC37" s="139">
        <v>0</v>
      </c>
      <c r="AD37" s="139">
        <v>0</v>
      </c>
      <c r="AE37" s="139">
        <v>0</v>
      </c>
      <c r="AF37" s="139">
        <v>0</v>
      </c>
      <c r="AG37" s="139">
        <v>0</v>
      </c>
      <c r="AH37" s="139">
        <v>0</v>
      </c>
      <c r="AI37" s="139">
        <v>0</v>
      </c>
      <c r="AJ37" s="139">
        <v>0</v>
      </c>
      <c r="AK37" s="139">
        <v>0</v>
      </c>
      <c r="AL37" s="139">
        <v>0</v>
      </c>
      <c r="AM37" s="139">
        <v>0</v>
      </c>
      <c r="AN37" s="139">
        <v>0</v>
      </c>
      <c r="AO37" s="139">
        <v>0</v>
      </c>
      <c r="AP37" s="139">
        <v>0</v>
      </c>
      <c r="AQ37" s="139">
        <v>0</v>
      </c>
      <c r="AR37" s="139">
        <v>0</v>
      </c>
      <c r="AS37" s="47">
        <f t="shared" si="2"/>
        <v>29</v>
      </c>
      <c r="AT37" s="139">
        <v>0</v>
      </c>
      <c r="AU37" s="139">
        <v>0</v>
      </c>
      <c r="AV37" s="139">
        <v>0</v>
      </c>
      <c r="AW37" s="139">
        <v>0</v>
      </c>
      <c r="AX37" s="139">
        <v>0</v>
      </c>
      <c r="AY37" s="139">
        <v>0</v>
      </c>
      <c r="AZ37" s="139">
        <v>0</v>
      </c>
      <c r="BA37" s="139">
        <v>0</v>
      </c>
      <c r="BB37" s="139">
        <v>0</v>
      </c>
      <c r="BC37" s="139">
        <v>0</v>
      </c>
      <c r="BD37" s="139">
        <v>0</v>
      </c>
      <c r="BE37" s="139">
        <v>0</v>
      </c>
      <c r="BF37" s="139">
        <v>0</v>
      </c>
      <c r="BG37" s="139">
        <v>0</v>
      </c>
      <c r="BH37" s="139">
        <v>0</v>
      </c>
      <c r="BI37" s="139">
        <v>0</v>
      </c>
      <c r="BJ37" s="47">
        <f t="shared" si="3"/>
        <v>29</v>
      </c>
      <c r="BK37" s="139">
        <v>0</v>
      </c>
      <c r="BL37" s="139">
        <v>0</v>
      </c>
      <c r="BM37" s="139">
        <v>0</v>
      </c>
      <c r="BN37" s="139">
        <v>0</v>
      </c>
      <c r="BO37" s="139">
        <v>0</v>
      </c>
      <c r="BP37" s="139">
        <v>0</v>
      </c>
      <c r="BQ37" s="139">
        <v>0</v>
      </c>
      <c r="BR37" s="139">
        <v>0</v>
      </c>
      <c r="BS37" s="139">
        <v>0</v>
      </c>
      <c r="BT37" s="139">
        <v>0</v>
      </c>
      <c r="BU37" s="139">
        <v>0</v>
      </c>
      <c r="BV37" s="139">
        <v>0</v>
      </c>
      <c r="BW37" s="139">
        <v>0</v>
      </c>
      <c r="BX37" s="139">
        <v>0</v>
      </c>
      <c r="BY37" s="139">
        <v>0</v>
      </c>
      <c r="BZ37" s="139">
        <v>0</v>
      </c>
      <c r="CA37" s="47">
        <f t="shared" si="4"/>
        <v>29</v>
      </c>
      <c r="CB37" s="139">
        <v>0</v>
      </c>
      <c r="CC37" s="139">
        <v>0</v>
      </c>
      <c r="CD37" s="139">
        <v>0</v>
      </c>
      <c r="CE37" s="139">
        <v>0</v>
      </c>
      <c r="CF37" s="139">
        <v>0</v>
      </c>
      <c r="CG37" s="139">
        <v>0</v>
      </c>
      <c r="CH37" s="139">
        <v>0</v>
      </c>
      <c r="CI37" s="139">
        <v>0</v>
      </c>
      <c r="CJ37" s="139">
        <v>0</v>
      </c>
      <c r="CK37" s="139">
        <v>0</v>
      </c>
      <c r="CL37" s="139">
        <v>0</v>
      </c>
      <c r="CM37" s="139">
        <v>0</v>
      </c>
      <c r="CN37" s="139">
        <v>0</v>
      </c>
      <c r="CO37" s="139">
        <v>0</v>
      </c>
      <c r="CP37" s="139">
        <v>0</v>
      </c>
      <c r="CQ37" s="139">
        <v>0</v>
      </c>
    </row>
    <row r="38" spans="1:95" hidden="1" outlineLevel="1" x14ac:dyDescent="0.35">
      <c r="B38" s="53" t="str">
        <f>LOOKUP(K38,Inputs!$C$31:$C$630,Inputs!$D$31:$D$630)</f>
        <v>[project name]</v>
      </c>
      <c r="C38" s="31"/>
      <c r="D38" s="31"/>
      <c r="E38" s="31"/>
      <c r="F38" s="31"/>
      <c r="G38" s="31"/>
      <c r="H38" s="31"/>
      <c r="I38" s="31"/>
      <c r="J38" s="31"/>
      <c r="K38" s="48">
        <f t="shared" si="0"/>
        <v>30</v>
      </c>
      <c r="L38" s="141">
        <v>0</v>
      </c>
      <c r="M38" s="141">
        <v>0</v>
      </c>
      <c r="N38" s="141">
        <v>0</v>
      </c>
      <c r="O38" s="141">
        <v>0</v>
      </c>
      <c r="P38" s="141">
        <v>0</v>
      </c>
      <c r="Q38" s="141">
        <v>0</v>
      </c>
      <c r="R38" s="141">
        <v>0</v>
      </c>
      <c r="S38" s="141">
        <v>0</v>
      </c>
      <c r="T38" s="141">
        <v>0</v>
      </c>
      <c r="U38" s="141">
        <v>0</v>
      </c>
      <c r="V38" s="141">
        <v>0</v>
      </c>
      <c r="W38" s="141">
        <v>0</v>
      </c>
      <c r="X38" s="141">
        <v>0</v>
      </c>
      <c r="Y38" s="141">
        <v>0</v>
      </c>
      <c r="Z38" s="141">
        <v>0</v>
      </c>
      <c r="AA38" s="141">
        <v>0</v>
      </c>
      <c r="AB38" s="48">
        <f t="shared" si="1"/>
        <v>30</v>
      </c>
      <c r="AC38" s="141">
        <v>0</v>
      </c>
      <c r="AD38" s="141">
        <v>0</v>
      </c>
      <c r="AE38" s="141">
        <v>0</v>
      </c>
      <c r="AF38" s="141">
        <v>0</v>
      </c>
      <c r="AG38" s="141">
        <v>0</v>
      </c>
      <c r="AH38" s="141">
        <v>0</v>
      </c>
      <c r="AI38" s="141">
        <v>0</v>
      </c>
      <c r="AJ38" s="141">
        <v>0</v>
      </c>
      <c r="AK38" s="141">
        <v>0</v>
      </c>
      <c r="AL38" s="141">
        <v>0</v>
      </c>
      <c r="AM38" s="141">
        <v>0</v>
      </c>
      <c r="AN38" s="141">
        <v>0</v>
      </c>
      <c r="AO38" s="141">
        <v>0</v>
      </c>
      <c r="AP38" s="141">
        <v>0</v>
      </c>
      <c r="AQ38" s="141">
        <v>0</v>
      </c>
      <c r="AR38" s="141">
        <v>0</v>
      </c>
      <c r="AS38" s="48">
        <f t="shared" si="2"/>
        <v>30</v>
      </c>
      <c r="AT38" s="141">
        <v>0</v>
      </c>
      <c r="AU38" s="141">
        <v>0</v>
      </c>
      <c r="AV38" s="141">
        <v>0</v>
      </c>
      <c r="AW38" s="141">
        <v>0</v>
      </c>
      <c r="AX38" s="141">
        <v>0</v>
      </c>
      <c r="AY38" s="141">
        <v>0</v>
      </c>
      <c r="AZ38" s="141">
        <v>0</v>
      </c>
      <c r="BA38" s="141">
        <v>0</v>
      </c>
      <c r="BB38" s="141">
        <v>0</v>
      </c>
      <c r="BC38" s="141">
        <v>0</v>
      </c>
      <c r="BD38" s="141">
        <v>0</v>
      </c>
      <c r="BE38" s="141">
        <v>0</v>
      </c>
      <c r="BF38" s="141">
        <v>0</v>
      </c>
      <c r="BG38" s="141">
        <v>0</v>
      </c>
      <c r="BH38" s="141">
        <v>0</v>
      </c>
      <c r="BI38" s="141">
        <v>0</v>
      </c>
      <c r="BJ38" s="48">
        <f t="shared" si="3"/>
        <v>30</v>
      </c>
      <c r="BK38" s="141">
        <v>0</v>
      </c>
      <c r="BL38" s="141">
        <v>0</v>
      </c>
      <c r="BM38" s="141">
        <v>0</v>
      </c>
      <c r="BN38" s="141">
        <v>0</v>
      </c>
      <c r="BO38" s="141">
        <v>0</v>
      </c>
      <c r="BP38" s="141">
        <v>0</v>
      </c>
      <c r="BQ38" s="141">
        <v>0</v>
      </c>
      <c r="BR38" s="141">
        <v>0</v>
      </c>
      <c r="BS38" s="141">
        <v>0</v>
      </c>
      <c r="BT38" s="141">
        <v>0</v>
      </c>
      <c r="BU38" s="141">
        <v>0</v>
      </c>
      <c r="BV38" s="141">
        <v>0</v>
      </c>
      <c r="BW38" s="141">
        <v>0</v>
      </c>
      <c r="BX38" s="141">
        <v>0</v>
      </c>
      <c r="BY38" s="141">
        <v>0</v>
      </c>
      <c r="BZ38" s="141">
        <v>0</v>
      </c>
      <c r="CA38" s="48">
        <f t="shared" si="4"/>
        <v>30</v>
      </c>
      <c r="CB38" s="141">
        <v>0</v>
      </c>
      <c r="CC38" s="141">
        <v>0</v>
      </c>
      <c r="CD38" s="141">
        <v>0</v>
      </c>
      <c r="CE38" s="141">
        <v>0</v>
      </c>
      <c r="CF38" s="141">
        <v>0</v>
      </c>
      <c r="CG38" s="141">
        <v>0</v>
      </c>
      <c r="CH38" s="141">
        <v>0</v>
      </c>
      <c r="CI38" s="141">
        <v>0</v>
      </c>
      <c r="CJ38" s="141">
        <v>0</v>
      </c>
      <c r="CK38" s="141">
        <v>0</v>
      </c>
      <c r="CL38" s="141">
        <v>0</v>
      </c>
      <c r="CM38" s="141">
        <v>0</v>
      </c>
      <c r="CN38" s="141">
        <v>0</v>
      </c>
      <c r="CO38" s="141">
        <v>0</v>
      </c>
      <c r="CP38" s="141">
        <v>0</v>
      </c>
      <c r="CQ38" s="141">
        <v>0</v>
      </c>
    </row>
    <row r="39" spans="1:95" hidden="1" outlineLevel="1" x14ac:dyDescent="0.35">
      <c r="A39" s="21"/>
      <c r="B39" s="52" t="str">
        <f>LOOKUP(K39,Inputs!$C$31:$C$630,Inputs!$D$31:$D$630)</f>
        <v>[project name]</v>
      </c>
      <c r="C39" s="29"/>
      <c r="D39" s="29"/>
      <c r="E39" s="29"/>
      <c r="F39" s="29"/>
      <c r="G39" s="29"/>
      <c r="H39" s="29"/>
      <c r="I39" s="29"/>
      <c r="J39" s="29"/>
      <c r="K39" s="47">
        <f t="shared" si="0"/>
        <v>31</v>
      </c>
      <c r="L39" s="139">
        <v>0</v>
      </c>
      <c r="M39" s="139">
        <v>0</v>
      </c>
      <c r="N39" s="139">
        <v>0</v>
      </c>
      <c r="O39" s="139">
        <v>0</v>
      </c>
      <c r="P39" s="139">
        <v>0</v>
      </c>
      <c r="Q39" s="139">
        <v>0</v>
      </c>
      <c r="R39" s="139">
        <v>0</v>
      </c>
      <c r="S39" s="139">
        <v>0</v>
      </c>
      <c r="T39" s="139">
        <v>0</v>
      </c>
      <c r="U39" s="139">
        <v>0</v>
      </c>
      <c r="V39" s="139">
        <v>0</v>
      </c>
      <c r="W39" s="139">
        <v>0</v>
      </c>
      <c r="X39" s="139">
        <v>0</v>
      </c>
      <c r="Y39" s="139">
        <v>0</v>
      </c>
      <c r="Z39" s="139">
        <v>0</v>
      </c>
      <c r="AA39" s="139">
        <v>0</v>
      </c>
      <c r="AB39" s="47">
        <f t="shared" si="1"/>
        <v>31</v>
      </c>
      <c r="AC39" s="139">
        <v>0</v>
      </c>
      <c r="AD39" s="139">
        <v>0</v>
      </c>
      <c r="AE39" s="139">
        <v>0</v>
      </c>
      <c r="AF39" s="139">
        <v>0</v>
      </c>
      <c r="AG39" s="139">
        <v>0</v>
      </c>
      <c r="AH39" s="139">
        <v>0</v>
      </c>
      <c r="AI39" s="139">
        <v>0</v>
      </c>
      <c r="AJ39" s="139">
        <v>0</v>
      </c>
      <c r="AK39" s="139">
        <v>0</v>
      </c>
      <c r="AL39" s="139">
        <v>0</v>
      </c>
      <c r="AM39" s="139">
        <v>0</v>
      </c>
      <c r="AN39" s="139">
        <v>0</v>
      </c>
      <c r="AO39" s="139">
        <v>0</v>
      </c>
      <c r="AP39" s="139">
        <v>0</v>
      </c>
      <c r="AQ39" s="139">
        <v>0</v>
      </c>
      <c r="AR39" s="139">
        <v>0</v>
      </c>
      <c r="AS39" s="47">
        <f t="shared" si="2"/>
        <v>31</v>
      </c>
      <c r="AT39" s="139">
        <v>0</v>
      </c>
      <c r="AU39" s="139">
        <v>0</v>
      </c>
      <c r="AV39" s="139">
        <v>0</v>
      </c>
      <c r="AW39" s="139">
        <v>0</v>
      </c>
      <c r="AX39" s="139">
        <v>0</v>
      </c>
      <c r="AY39" s="139">
        <v>0</v>
      </c>
      <c r="AZ39" s="139">
        <v>0</v>
      </c>
      <c r="BA39" s="139">
        <v>0</v>
      </c>
      <c r="BB39" s="139">
        <v>0</v>
      </c>
      <c r="BC39" s="139">
        <v>0</v>
      </c>
      <c r="BD39" s="139">
        <v>0</v>
      </c>
      <c r="BE39" s="139">
        <v>0</v>
      </c>
      <c r="BF39" s="139">
        <v>0</v>
      </c>
      <c r="BG39" s="139">
        <v>0</v>
      </c>
      <c r="BH39" s="139">
        <v>0</v>
      </c>
      <c r="BI39" s="139">
        <v>0</v>
      </c>
      <c r="BJ39" s="47">
        <f t="shared" si="3"/>
        <v>31</v>
      </c>
      <c r="BK39" s="139">
        <v>0</v>
      </c>
      <c r="BL39" s="139">
        <v>0</v>
      </c>
      <c r="BM39" s="139">
        <v>0</v>
      </c>
      <c r="BN39" s="139">
        <v>0</v>
      </c>
      <c r="BO39" s="139">
        <v>0</v>
      </c>
      <c r="BP39" s="139">
        <v>0</v>
      </c>
      <c r="BQ39" s="139">
        <v>0</v>
      </c>
      <c r="BR39" s="139">
        <v>0</v>
      </c>
      <c r="BS39" s="139">
        <v>0</v>
      </c>
      <c r="BT39" s="139">
        <v>0</v>
      </c>
      <c r="BU39" s="139">
        <v>0</v>
      </c>
      <c r="BV39" s="139">
        <v>0</v>
      </c>
      <c r="BW39" s="139">
        <v>0</v>
      </c>
      <c r="BX39" s="139">
        <v>0</v>
      </c>
      <c r="BY39" s="139">
        <v>0</v>
      </c>
      <c r="BZ39" s="139">
        <v>0</v>
      </c>
      <c r="CA39" s="47">
        <f t="shared" si="4"/>
        <v>31</v>
      </c>
      <c r="CB39" s="139">
        <v>0</v>
      </c>
      <c r="CC39" s="139">
        <v>0</v>
      </c>
      <c r="CD39" s="139">
        <v>0</v>
      </c>
      <c r="CE39" s="139">
        <v>0</v>
      </c>
      <c r="CF39" s="139">
        <v>0</v>
      </c>
      <c r="CG39" s="139">
        <v>0</v>
      </c>
      <c r="CH39" s="139">
        <v>0</v>
      </c>
      <c r="CI39" s="139">
        <v>0</v>
      </c>
      <c r="CJ39" s="139">
        <v>0</v>
      </c>
      <c r="CK39" s="139">
        <v>0</v>
      </c>
      <c r="CL39" s="139">
        <v>0</v>
      </c>
      <c r="CM39" s="139">
        <v>0</v>
      </c>
      <c r="CN39" s="139">
        <v>0</v>
      </c>
      <c r="CO39" s="139">
        <v>0</v>
      </c>
      <c r="CP39" s="139">
        <v>0</v>
      </c>
      <c r="CQ39" s="139">
        <v>0</v>
      </c>
    </row>
    <row r="40" spans="1:95" hidden="1" outlineLevel="1" x14ac:dyDescent="0.35">
      <c r="B40" s="53" t="str">
        <f>LOOKUP(K40,Inputs!$C$31:$C$630,Inputs!$D$31:$D$630)</f>
        <v>[project name]</v>
      </c>
      <c r="C40" s="31"/>
      <c r="D40" s="31"/>
      <c r="E40" s="31"/>
      <c r="F40" s="31"/>
      <c r="G40" s="31"/>
      <c r="H40" s="31"/>
      <c r="I40" s="31"/>
      <c r="J40" s="31"/>
      <c r="K40" s="48">
        <f t="shared" si="0"/>
        <v>32</v>
      </c>
      <c r="L40" s="141">
        <v>0</v>
      </c>
      <c r="M40" s="141">
        <v>0</v>
      </c>
      <c r="N40" s="141">
        <v>0</v>
      </c>
      <c r="O40" s="141">
        <v>0</v>
      </c>
      <c r="P40" s="141">
        <v>0</v>
      </c>
      <c r="Q40" s="141">
        <v>0</v>
      </c>
      <c r="R40" s="141">
        <v>0</v>
      </c>
      <c r="S40" s="141">
        <v>0</v>
      </c>
      <c r="T40" s="141">
        <v>0</v>
      </c>
      <c r="U40" s="141">
        <v>0</v>
      </c>
      <c r="V40" s="141">
        <v>0</v>
      </c>
      <c r="W40" s="141">
        <v>0</v>
      </c>
      <c r="X40" s="141">
        <v>0</v>
      </c>
      <c r="Y40" s="141">
        <v>0</v>
      </c>
      <c r="Z40" s="141">
        <v>0</v>
      </c>
      <c r="AA40" s="141">
        <v>0</v>
      </c>
      <c r="AB40" s="48">
        <f t="shared" si="1"/>
        <v>32</v>
      </c>
      <c r="AC40" s="141">
        <v>0</v>
      </c>
      <c r="AD40" s="141">
        <v>0</v>
      </c>
      <c r="AE40" s="141">
        <v>0</v>
      </c>
      <c r="AF40" s="141">
        <v>0</v>
      </c>
      <c r="AG40" s="141">
        <v>0</v>
      </c>
      <c r="AH40" s="141">
        <v>0</v>
      </c>
      <c r="AI40" s="141">
        <v>0</v>
      </c>
      <c r="AJ40" s="141">
        <v>0</v>
      </c>
      <c r="AK40" s="141">
        <v>0</v>
      </c>
      <c r="AL40" s="141">
        <v>0</v>
      </c>
      <c r="AM40" s="141">
        <v>0</v>
      </c>
      <c r="AN40" s="141">
        <v>0</v>
      </c>
      <c r="AO40" s="141">
        <v>0</v>
      </c>
      <c r="AP40" s="141">
        <v>0</v>
      </c>
      <c r="AQ40" s="141">
        <v>0</v>
      </c>
      <c r="AR40" s="141">
        <v>0</v>
      </c>
      <c r="AS40" s="48">
        <f t="shared" si="2"/>
        <v>32</v>
      </c>
      <c r="AT40" s="141">
        <v>0</v>
      </c>
      <c r="AU40" s="141">
        <v>0</v>
      </c>
      <c r="AV40" s="141">
        <v>0</v>
      </c>
      <c r="AW40" s="141">
        <v>0</v>
      </c>
      <c r="AX40" s="141">
        <v>0</v>
      </c>
      <c r="AY40" s="141">
        <v>0</v>
      </c>
      <c r="AZ40" s="141">
        <v>0</v>
      </c>
      <c r="BA40" s="141">
        <v>0</v>
      </c>
      <c r="BB40" s="141">
        <v>0</v>
      </c>
      <c r="BC40" s="141">
        <v>0</v>
      </c>
      <c r="BD40" s="141">
        <v>0</v>
      </c>
      <c r="BE40" s="141">
        <v>0</v>
      </c>
      <c r="BF40" s="141">
        <v>0</v>
      </c>
      <c r="BG40" s="141">
        <v>0</v>
      </c>
      <c r="BH40" s="141">
        <v>0</v>
      </c>
      <c r="BI40" s="141">
        <v>0</v>
      </c>
      <c r="BJ40" s="48">
        <f t="shared" si="3"/>
        <v>32</v>
      </c>
      <c r="BK40" s="141">
        <v>0</v>
      </c>
      <c r="BL40" s="141">
        <v>0</v>
      </c>
      <c r="BM40" s="141">
        <v>0</v>
      </c>
      <c r="BN40" s="141">
        <v>0</v>
      </c>
      <c r="BO40" s="141">
        <v>0</v>
      </c>
      <c r="BP40" s="141">
        <v>0</v>
      </c>
      <c r="BQ40" s="141">
        <v>0</v>
      </c>
      <c r="BR40" s="141">
        <v>0</v>
      </c>
      <c r="BS40" s="141">
        <v>0</v>
      </c>
      <c r="BT40" s="141">
        <v>0</v>
      </c>
      <c r="BU40" s="141">
        <v>0</v>
      </c>
      <c r="BV40" s="141">
        <v>0</v>
      </c>
      <c r="BW40" s="141">
        <v>0</v>
      </c>
      <c r="BX40" s="141">
        <v>0</v>
      </c>
      <c r="BY40" s="141">
        <v>0</v>
      </c>
      <c r="BZ40" s="141">
        <v>0</v>
      </c>
      <c r="CA40" s="48">
        <f t="shared" si="4"/>
        <v>32</v>
      </c>
      <c r="CB40" s="141">
        <v>0</v>
      </c>
      <c r="CC40" s="141">
        <v>0</v>
      </c>
      <c r="CD40" s="141">
        <v>0</v>
      </c>
      <c r="CE40" s="141">
        <v>0</v>
      </c>
      <c r="CF40" s="141">
        <v>0</v>
      </c>
      <c r="CG40" s="141">
        <v>0</v>
      </c>
      <c r="CH40" s="141">
        <v>0</v>
      </c>
      <c r="CI40" s="141">
        <v>0</v>
      </c>
      <c r="CJ40" s="141">
        <v>0</v>
      </c>
      <c r="CK40" s="141">
        <v>0</v>
      </c>
      <c r="CL40" s="141">
        <v>0</v>
      </c>
      <c r="CM40" s="141">
        <v>0</v>
      </c>
      <c r="CN40" s="141">
        <v>0</v>
      </c>
      <c r="CO40" s="141">
        <v>0</v>
      </c>
      <c r="CP40" s="141">
        <v>0</v>
      </c>
      <c r="CQ40" s="141">
        <v>0</v>
      </c>
    </row>
    <row r="41" spans="1:95" hidden="1" outlineLevel="1" x14ac:dyDescent="0.35">
      <c r="A41" s="21"/>
      <c r="B41" s="52" t="str">
        <f>LOOKUP(K41,Inputs!$C$31:$C$630,Inputs!$D$31:$D$630)</f>
        <v>[project name]</v>
      </c>
      <c r="C41" s="29"/>
      <c r="D41" s="29"/>
      <c r="E41" s="29"/>
      <c r="F41" s="29"/>
      <c r="G41" s="29"/>
      <c r="H41" s="29"/>
      <c r="I41" s="29"/>
      <c r="J41" s="29"/>
      <c r="K41" s="47">
        <f t="shared" si="0"/>
        <v>33</v>
      </c>
      <c r="L41" s="139">
        <v>0</v>
      </c>
      <c r="M41" s="139">
        <v>0</v>
      </c>
      <c r="N41" s="139">
        <v>0</v>
      </c>
      <c r="O41" s="139">
        <v>0</v>
      </c>
      <c r="P41" s="139">
        <v>0</v>
      </c>
      <c r="Q41" s="139">
        <v>0</v>
      </c>
      <c r="R41" s="139">
        <v>0</v>
      </c>
      <c r="S41" s="139">
        <v>0</v>
      </c>
      <c r="T41" s="139">
        <v>0</v>
      </c>
      <c r="U41" s="139">
        <v>0</v>
      </c>
      <c r="V41" s="139">
        <v>0</v>
      </c>
      <c r="W41" s="139">
        <v>0</v>
      </c>
      <c r="X41" s="139">
        <v>0</v>
      </c>
      <c r="Y41" s="139">
        <v>0</v>
      </c>
      <c r="Z41" s="139">
        <v>0</v>
      </c>
      <c r="AA41" s="139">
        <v>0</v>
      </c>
      <c r="AB41" s="47">
        <f t="shared" si="1"/>
        <v>33</v>
      </c>
      <c r="AC41" s="139">
        <v>0</v>
      </c>
      <c r="AD41" s="139">
        <v>0</v>
      </c>
      <c r="AE41" s="139">
        <v>0</v>
      </c>
      <c r="AF41" s="139">
        <v>0</v>
      </c>
      <c r="AG41" s="139">
        <v>0</v>
      </c>
      <c r="AH41" s="139">
        <v>0</v>
      </c>
      <c r="AI41" s="139">
        <v>0</v>
      </c>
      <c r="AJ41" s="139">
        <v>0</v>
      </c>
      <c r="AK41" s="139">
        <v>0</v>
      </c>
      <c r="AL41" s="139">
        <v>0</v>
      </c>
      <c r="AM41" s="139">
        <v>0</v>
      </c>
      <c r="AN41" s="139">
        <v>0</v>
      </c>
      <c r="AO41" s="139">
        <v>0</v>
      </c>
      <c r="AP41" s="139">
        <v>0</v>
      </c>
      <c r="AQ41" s="139">
        <v>0</v>
      </c>
      <c r="AR41" s="139">
        <v>0</v>
      </c>
      <c r="AS41" s="47">
        <f t="shared" si="2"/>
        <v>33</v>
      </c>
      <c r="AT41" s="139">
        <v>0</v>
      </c>
      <c r="AU41" s="139">
        <v>0</v>
      </c>
      <c r="AV41" s="139">
        <v>0</v>
      </c>
      <c r="AW41" s="139">
        <v>0</v>
      </c>
      <c r="AX41" s="139">
        <v>0</v>
      </c>
      <c r="AY41" s="139">
        <v>0</v>
      </c>
      <c r="AZ41" s="139">
        <v>0</v>
      </c>
      <c r="BA41" s="139">
        <v>0</v>
      </c>
      <c r="BB41" s="139">
        <v>0</v>
      </c>
      <c r="BC41" s="139">
        <v>0</v>
      </c>
      <c r="BD41" s="139">
        <v>0</v>
      </c>
      <c r="BE41" s="139">
        <v>0</v>
      </c>
      <c r="BF41" s="139">
        <v>0</v>
      </c>
      <c r="BG41" s="139">
        <v>0</v>
      </c>
      <c r="BH41" s="139">
        <v>0</v>
      </c>
      <c r="BI41" s="139">
        <v>0</v>
      </c>
      <c r="BJ41" s="47">
        <f t="shared" si="3"/>
        <v>33</v>
      </c>
      <c r="BK41" s="139">
        <v>0</v>
      </c>
      <c r="BL41" s="139">
        <v>0</v>
      </c>
      <c r="BM41" s="139">
        <v>0</v>
      </c>
      <c r="BN41" s="139">
        <v>0</v>
      </c>
      <c r="BO41" s="139">
        <v>0</v>
      </c>
      <c r="BP41" s="139">
        <v>0</v>
      </c>
      <c r="BQ41" s="139">
        <v>0</v>
      </c>
      <c r="BR41" s="139">
        <v>0</v>
      </c>
      <c r="BS41" s="139">
        <v>0</v>
      </c>
      <c r="BT41" s="139">
        <v>0</v>
      </c>
      <c r="BU41" s="139">
        <v>0</v>
      </c>
      <c r="BV41" s="139">
        <v>0</v>
      </c>
      <c r="BW41" s="139">
        <v>0</v>
      </c>
      <c r="BX41" s="139">
        <v>0</v>
      </c>
      <c r="BY41" s="139">
        <v>0</v>
      </c>
      <c r="BZ41" s="139">
        <v>0</v>
      </c>
      <c r="CA41" s="47">
        <f t="shared" si="4"/>
        <v>33</v>
      </c>
      <c r="CB41" s="139">
        <v>0</v>
      </c>
      <c r="CC41" s="139">
        <v>0</v>
      </c>
      <c r="CD41" s="139">
        <v>0</v>
      </c>
      <c r="CE41" s="139">
        <v>0</v>
      </c>
      <c r="CF41" s="139">
        <v>0</v>
      </c>
      <c r="CG41" s="139">
        <v>0</v>
      </c>
      <c r="CH41" s="139">
        <v>0</v>
      </c>
      <c r="CI41" s="139">
        <v>0</v>
      </c>
      <c r="CJ41" s="139">
        <v>0</v>
      </c>
      <c r="CK41" s="139">
        <v>0</v>
      </c>
      <c r="CL41" s="139">
        <v>0</v>
      </c>
      <c r="CM41" s="139">
        <v>0</v>
      </c>
      <c r="CN41" s="139">
        <v>0</v>
      </c>
      <c r="CO41" s="139">
        <v>0</v>
      </c>
      <c r="CP41" s="139">
        <v>0</v>
      </c>
      <c r="CQ41" s="139">
        <v>0</v>
      </c>
    </row>
    <row r="42" spans="1:95" hidden="1" outlineLevel="1" x14ac:dyDescent="0.35">
      <c r="B42" s="53" t="str">
        <f>LOOKUP(K42,Inputs!$C$31:$C$630,Inputs!$D$31:$D$630)</f>
        <v>[project name]</v>
      </c>
      <c r="C42" s="31"/>
      <c r="D42" s="31"/>
      <c r="E42" s="31"/>
      <c r="F42" s="31"/>
      <c r="G42" s="31"/>
      <c r="H42" s="31"/>
      <c r="I42" s="31"/>
      <c r="J42" s="31"/>
      <c r="K42" s="48">
        <f t="shared" si="0"/>
        <v>34</v>
      </c>
      <c r="L42" s="141">
        <v>0</v>
      </c>
      <c r="M42" s="141">
        <v>0</v>
      </c>
      <c r="N42" s="141">
        <v>0</v>
      </c>
      <c r="O42" s="141">
        <v>0</v>
      </c>
      <c r="P42" s="141">
        <v>0</v>
      </c>
      <c r="Q42" s="141">
        <v>0</v>
      </c>
      <c r="R42" s="141">
        <v>0</v>
      </c>
      <c r="S42" s="141">
        <v>0</v>
      </c>
      <c r="T42" s="141">
        <v>0</v>
      </c>
      <c r="U42" s="141">
        <v>0</v>
      </c>
      <c r="V42" s="141">
        <v>0</v>
      </c>
      <c r="W42" s="141">
        <v>0</v>
      </c>
      <c r="X42" s="141">
        <v>0</v>
      </c>
      <c r="Y42" s="141">
        <v>0</v>
      </c>
      <c r="Z42" s="141">
        <v>0</v>
      </c>
      <c r="AA42" s="141">
        <v>0</v>
      </c>
      <c r="AB42" s="48">
        <f t="shared" si="1"/>
        <v>34</v>
      </c>
      <c r="AC42" s="141">
        <v>0</v>
      </c>
      <c r="AD42" s="141">
        <v>0</v>
      </c>
      <c r="AE42" s="141">
        <v>0</v>
      </c>
      <c r="AF42" s="141">
        <v>0</v>
      </c>
      <c r="AG42" s="141">
        <v>0</v>
      </c>
      <c r="AH42" s="141">
        <v>0</v>
      </c>
      <c r="AI42" s="141">
        <v>0</v>
      </c>
      <c r="AJ42" s="141">
        <v>0</v>
      </c>
      <c r="AK42" s="141">
        <v>0</v>
      </c>
      <c r="AL42" s="141">
        <v>0</v>
      </c>
      <c r="AM42" s="141">
        <v>0</v>
      </c>
      <c r="AN42" s="141">
        <v>0</v>
      </c>
      <c r="AO42" s="141">
        <v>0</v>
      </c>
      <c r="AP42" s="141">
        <v>0</v>
      </c>
      <c r="AQ42" s="141">
        <v>0</v>
      </c>
      <c r="AR42" s="141">
        <v>0</v>
      </c>
      <c r="AS42" s="48">
        <f t="shared" si="2"/>
        <v>34</v>
      </c>
      <c r="AT42" s="141">
        <v>0</v>
      </c>
      <c r="AU42" s="141">
        <v>0</v>
      </c>
      <c r="AV42" s="141">
        <v>0</v>
      </c>
      <c r="AW42" s="141">
        <v>0</v>
      </c>
      <c r="AX42" s="141">
        <v>0</v>
      </c>
      <c r="AY42" s="141">
        <v>0</v>
      </c>
      <c r="AZ42" s="141">
        <v>0</v>
      </c>
      <c r="BA42" s="141">
        <v>0</v>
      </c>
      <c r="BB42" s="141">
        <v>0</v>
      </c>
      <c r="BC42" s="141">
        <v>0</v>
      </c>
      <c r="BD42" s="141">
        <v>0</v>
      </c>
      <c r="BE42" s="141">
        <v>0</v>
      </c>
      <c r="BF42" s="141">
        <v>0</v>
      </c>
      <c r="BG42" s="141">
        <v>0</v>
      </c>
      <c r="BH42" s="141">
        <v>0</v>
      </c>
      <c r="BI42" s="141">
        <v>0</v>
      </c>
      <c r="BJ42" s="48">
        <f t="shared" si="3"/>
        <v>34</v>
      </c>
      <c r="BK42" s="141">
        <v>0</v>
      </c>
      <c r="BL42" s="141">
        <v>0</v>
      </c>
      <c r="BM42" s="141">
        <v>0</v>
      </c>
      <c r="BN42" s="141">
        <v>0</v>
      </c>
      <c r="BO42" s="141">
        <v>0</v>
      </c>
      <c r="BP42" s="141">
        <v>0</v>
      </c>
      <c r="BQ42" s="141">
        <v>0</v>
      </c>
      <c r="BR42" s="141">
        <v>0</v>
      </c>
      <c r="BS42" s="141">
        <v>0</v>
      </c>
      <c r="BT42" s="141">
        <v>0</v>
      </c>
      <c r="BU42" s="141">
        <v>0</v>
      </c>
      <c r="BV42" s="141">
        <v>0</v>
      </c>
      <c r="BW42" s="141">
        <v>0</v>
      </c>
      <c r="BX42" s="141">
        <v>0</v>
      </c>
      <c r="BY42" s="141">
        <v>0</v>
      </c>
      <c r="BZ42" s="141">
        <v>0</v>
      </c>
      <c r="CA42" s="48">
        <f t="shared" si="4"/>
        <v>34</v>
      </c>
      <c r="CB42" s="141">
        <v>0</v>
      </c>
      <c r="CC42" s="141">
        <v>0</v>
      </c>
      <c r="CD42" s="141">
        <v>0</v>
      </c>
      <c r="CE42" s="141">
        <v>0</v>
      </c>
      <c r="CF42" s="141">
        <v>0</v>
      </c>
      <c r="CG42" s="141">
        <v>0</v>
      </c>
      <c r="CH42" s="141">
        <v>0</v>
      </c>
      <c r="CI42" s="141">
        <v>0</v>
      </c>
      <c r="CJ42" s="141">
        <v>0</v>
      </c>
      <c r="CK42" s="141">
        <v>0</v>
      </c>
      <c r="CL42" s="141">
        <v>0</v>
      </c>
      <c r="CM42" s="141">
        <v>0</v>
      </c>
      <c r="CN42" s="141">
        <v>0</v>
      </c>
      <c r="CO42" s="141">
        <v>0</v>
      </c>
      <c r="CP42" s="141">
        <v>0</v>
      </c>
      <c r="CQ42" s="141">
        <v>0</v>
      </c>
    </row>
    <row r="43" spans="1:95" hidden="1" outlineLevel="1" x14ac:dyDescent="0.35">
      <c r="A43" s="21"/>
      <c r="B43" s="52" t="str">
        <f>LOOKUP(K43,Inputs!$C$31:$C$630,Inputs!$D$31:$D$630)</f>
        <v>[project name]</v>
      </c>
      <c r="C43" s="29"/>
      <c r="D43" s="29"/>
      <c r="E43" s="29"/>
      <c r="F43" s="29"/>
      <c r="G43" s="29"/>
      <c r="H43" s="29"/>
      <c r="I43" s="29"/>
      <c r="J43" s="29"/>
      <c r="K43" s="47">
        <f t="shared" si="0"/>
        <v>35</v>
      </c>
      <c r="L43" s="139">
        <v>0</v>
      </c>
      <c r="M43" s="139">
        <v>0</v>
      </c>
      <c r="N43" s="139">
        <v>0</v>
      </c>
      <c r="O43" s="139">
        <v>0</v>
      </c>
      <c r="P43" s="139">
        <v>0</v>
      </c>
      <c r="Q43" s="139">
        <v>0</v>
      </c>
      <c r="R43" s="139">
        <v>0</v>
      </c>
      <c r="S43" s="139">
        <v>0</v>
      </c>
      <c r="T43" s="139">
        <v>0</v>
      </c>
      <c r="U43" s="139">
        <v>0</v>
      </c>
      <c r="V43" s="139">
        <v>0</v>
      </c>
      <c r="W43" s="139">
        <v>0</v>
      </c>
      <c r="X43" s="139">
        <v>0</v>
      </c>
      <c r="Y43" s="139">
        <v>0</v>
      </c>
      <c r="Z43" s="139">
        <v>0</v>
      </c>
      <c r="AA43" s="139">
        <v>0</v>
      </c>
      <c r="AB43" s="47">
        <f t="shared" si="1"/>
        <v>35</v>
      </c>
      <c r="AC43" s="139">
        <v>0</v>
      </c>
      <c r="AD43" s="139">
        <v>0</v>
      </c>
      <c r="AE43" s="139">
        <v>0</v>
      </c>
      <c r="AF43" s="139">
        <v>0</v>
      </c>
      <c r="AG43" s="139">
        <v>0</v>
      </c>
      <c r="AH43" s="139">
        <v>0</v>
      </c>
      <c r="AI43" s="139">
        <v>0</v>
      </c>
      <c r="AJ43" s="139">
        <v>0</v>
      </c>
      <c r="AK43" s="139">
        <v>0</v>
      </c>
      <c r="AL43" s="139">
        <v>0</v>
      </c>
      <c r="AM43" s="139">
        <v>0</v>
      </c>
      <c r="AN43" s="139">
        <v>0</v>
      </c>
      <c r="AO43" s="139">
        <v>0</v>
      </c>
      <c r="AP43" s="139">
        <v>0</v>
      </c>
      <c r="AQ43" s="139">
        <v>0</v>
      </c>
      <c r="AR43" s="139">
        <v>0</v>
      </c>
      <c r="AS43" s="47">
        <f t="shared" si="2"/>
        <v>35</v>
      </c>
      <c r="AT43" s="139">
        <v>0</v>
      </c>
      <c r="AU43" s="139">
        <v>0</v>
      </c>
      <c r="AV43" s="139">
        <v>0</v>
      </c>
      <c r="AW43" s="139">
        <v>0</v>
      </c>
      <c r="AX43" s="139">
        <v>0</v>
      </c>
      <c r="AY43" s="139">
        <v>0</v>
      </c>
      <c r="AZ43" s="139">
        <v>0</v>
      </c>
      <c r="BA43" s="139">
        <v>0</v>
      </c>
      <c r="BB43" s="139">
        <v>0</v>
      </c>
      <c r="BC43" s="139">
        <v>0</v>
      </c>
      <c r="BD43" s="139">
        <v>0</v>
      </c>
      <c r="BE43" s="139">
        <v>0</v>
      </c>
      <c r="BF43" s="139">
        <v>0</v>
      </c>
      <c r="BG43" s="139">
        <v>0</v>
      </c>
      <c r="BH43" s="139">
        <v>0</v>
      </c>
      <c r="BI43" s="139">
        <v>0</v>
      </c>
      <c r="BJ43" s="47">
        <f t="shared" si="3"/>
        <v>35</v>
      </c>
      <c r="BK43" s="139">
        <v>0</v>
      </c>
      <c r="BL43" s="139">
        <v>0</v>
      </c>
      <c r="BM43" s="139">
        <v>0</v>
      </c>
      <c r="BN43" s="139">
        <v>0</v>
      </c>
      <c r="BO43" s="139">
        <v>0</v>
      </c>
      <c r="BP43" s="139">
        <v>0</v>
      </c>
      <c r="BQ43" s="139">
        <v>0</v>
      </c>
      <c r="BR43" s="139">
        <v>0</v>
      </c>
      <c r="BS43" s="139">
        <v>0</v>
      </c>
      <c r="BT43" s="139">
        <v>0</v>
      </c>
      <c r="BU43" s="139">
        <v>0</v>
      </c>
      <c r="BV43" s="139">
        <v>0</v>
      </c>
      <c r="BW43" s="139">
        <v>0</v>
      </c>
      <c r="BX43" s="139">
        <v>0</v>
      </c>
      <c r="BY43" s="139">
        <v>0</v>
      </c>
      <c r="BZ43" s="139">
        <v>0</v>
      </c>
      <c r="CA43" s="47">
        <f t="shared" si="4"/>
        <v>35</v>
      </c>
      <c r="CB43" s="139">
        <v>0</v>
      </c>
      <c r="CC43" s="139">
        <v>0</v>
      </c>
      <c r="CD43" s="139">
        <v>0</v>
      </c>
      <c r="CE43" s="139">
        <v>0</v>
      </c>
      <c r="CF43" s="139">
        <v>0</v>
      </c>
      <c r="CG43" s="139">
        <v>0</v>
      </c>
      <c r="CH43" s="139">
        <v>0</v>
      </c>
      <c r="CI43" s="139">
        <v>0</v>
      </c>
      <c r="CJ43" s="139">
        <v>0</v>
      </c>
      <c r="CK43" s="139">
        <v>0</v>
      </c>
      <c r="CL43" s="139">
        <v>0</v>
      </c>
      <c r="CM43" s="139">
        <v>0</v>
      </c>
      <c r="CN43" s="139">
        <v>0</v>
      </c>
      <c r="CO43" s="139">
        <v>0</v>
      </c>
      <c r="CP43" s="139">
        <v>0</v>
      </c>
      <c r="CQ43" s="139">
        <v>0</v>
      </c>
    </row>
    <row r="44" spans="1:95" hidden="1" outlineLevel="1" x14ac:dyDescent="0.35">
      <c r="B44" s="53" t="str">
        <f>LOOKUP(K44,Inputs!$C$31:$C$630,Inputs!$D$31:$D$630)</f>
        <v>[project name]</v>
      </c>
      <c r="C44" s="31"/>
      <c r="D44" s="31"/>
      <c r="E44" s="31"/>
      <c r="F44" s="31"/>
      <c r="G44" s="31"/>
      <c r="H44" s="31"/>
      <c r="I44" s="31"/>
      <c r="J44" s="31"/>
      <c r="K44" s="48">
        <f t="shared" si="0"/>
        <v>36</v>
      </c>
      <c r="L44" s="141">
        <v>0</v>
      </c>
      <c r="M44" s="141">
        <v>0</v>
      </c>
      <c r="N44" s="141">
        <v>0</v>
      </c>
      <c r="O44" s="141">
        <v>0</v>
      </c>
      <c r="P44" s="141">
        <v>0</v>
      </c>
      <c r="Q44" s="141">
        <v>0</v>
      </c>
      <c r="R44" s="141">
        <v>0</v>
      </c>
      <c r="S44" s="141">
        <v>0</v>
      </c>
      <c r="T44" s="141">
        <v>0</v>
      </c>
      <c r="U44" s="141">
        <v>0</v>
      </c>
      <c r="V44" s="141">
        <v>0</v>
      </c>
      <c r="W44" s="141">
        <v>0</v>
      </c>
      <c r="X44" s="141">
        <v>0</v>
      </c>
      <c r="Y44" s="141">
        <v>0</v>
      </c>
      <c r="Z44" s="141">
        <v>0</v>
      </c>
      <c r="AA44" s="141">
        <v>0</v>
      </c>
      <c r="AB44" s="48">
        <f t="shared" si="1"/>
        <v>36</v>
      </c>
      <c r="AC44" s="141">
        <v>0</v>
      </c>
      <c r="AD44" s="141">
        <v>0</v>
      </c>
      <c r="AE44" s="141">
        <v>0</v>
      </c>
      <c r="AF44" s="141">
        <v>0</v>
      </c>
      <c r="AG44" s="141">
        <v>0</v>
      </c>
      <c r="AH44" s="141">
        <v>0</v>
      </c>
      <c r="AI44" s="141">
        <v>0</v>
      </c>
      <c r="AJ44" s="141">
        <v>0</v>
      </c>
      <c r="AK44" s="141">
        <v>0</v>
      </c>
      <c r="AL44" s="141">
        <v>0</v>
      </c>
      <c r="AM44" s="141">
        <v>0</v>
      </c>
      <c r="AN44" s="141">
        <v>0</v>
      </c>
      <c r="AO44" s="141">
        <v>0</v>
      </c>
      <c r="AP44" s="141">
        <v>0</v>
      </c>
      <c r="AQ44" s="141">
        <v>0</v>
      </c>
      <c r="AR44" s="141">
        <v>0</v>
      </c>
      <c r="AS44" s="48">
        <f t="shared" si="2"/>
        <v>36</v>
      </c>
      <c r="AT44" s="141">
        <v>0</v>
      </c>
      <c r="AU44" s="141">
        <v>0</v>
      </c>
      <c r="AV44" s="141">
        <v>0</v>
      </c>
      <c r="AW44" s="141">
        <v>0</v>
      </c>
      <c r="AX44" s="141">
        <v>0</v>
      </c>
      <c r="AY44" s="141">
        <v>0</v>
      </c>
      <c r="AZ44" s="141">
        <v>0</v>
      </c>
      <c r="BA44" s="141">
        <v>0</v>
      </c>
      <c r="BB44" s="141">
        <v>0</v>
      </c>
      <c r="BC44" s="141">
        <v>0</v>
      </c>
      <c r="BD44" s="141">
        <v>0</v>
      </c>
      <c r="BE44" s="141">
        <v>0</v>
      </c>
      <c r="BF44" s="141">
        <v>0</v>
      </c>
      <c r="BG44" s="141">
        <v>0</v>
      </c>
      <c r="BH44" s="141">
        <v>0</v>
      </c>
      <c r="BI44" s="141">
        <v>0</v>
      </c>
      <c r="BJ44" s="48">
        <f t="shared" si="3"/>
        <v>36</v>
      </c>
      <c r="BK44" s="141">
        <v>0</v>
      </c>
      <c r="BL44" s="141">
        <v>0</v>
      </c>
      <c r="BM44" s="141">
        <v>0</v>
      </c>
      <c r="BN44" s="141">
        <v>0</v>
      </c>
      <c r="BO44" s="141">
        <v>0</v>
      </c>
      <c r="BP44" s="141">
        <v>0</v>
      </c>
      <c r="BQ44" s="141">
        <v>0</v>
      </c>
      <c r="BR44" s="141">
        <v>0</v>
      </c>
      <c r="BS44" s="141">
        <v>0</v>
      </c>
      <c r="BT44" s="141">
        <v>0</v>
      </c>
      <c r="BU44" s="141">
        <v>0</v>
      </c>
      <c r="BV44" s="141">
        <v>0</v>
      </c>
      <c r="BW44" s="141">
        <v>0</v>
      </c>
      <c r="BX44" s="141">
        <v>0</v>
      </c>
      <c r="BY44" s="141">
        <v>0</v>
      </c>
      <c r="BZ44" s="141">
        <v>0</v>
      </c>
      <c r="CA44" s="48">
        <f t="shared" si="4"/>
        <v>36</v>
      </c>
      <c r="CB44" s="141">
        <v>0</v>
      </c>
      <c r="CC44" s="141">
        <v>0</v>
      </c>
      <c r="CD44" s="141">
        <v>0</v>
      </c>
      <c r="CE44" s="141">
        <v>0</v>
      </c>
      <c r="CF44" s="141">
        <v>0</v>
      </c>
      <c r="CG44" s="141">
        <v>0</v>
      </c>
      <c r="CH44" s="141">
        <v>0</v>
      </c>
      <c r="CI44" s="141">
        <v>0</v>
      </c>
      <c r="CJ44" s="141">
        <v>0</v>
      </c>
      <c r="CK44" s="141">
        <v>0</v>
      </c>
      <c r="CL44" s="141">
        <v>0</v>
      </c>
      <c r="CM44" s="141">
        <v>0</v>
      </c>
      <c r="CN44" s="141">
        <v>0</v>
      </c>
      <c r="CO44" s="141">
        <v>0</v>
      </c>
      <c r="CP44" s="141">
        <v>0</v>
      </c>
      <c r="CQ44" s="141">
        <v>0</v>
      </c>
    </row>
    <row r="45" spans="1:95" hidden="1" outlineLevel="1" x14ac:dyDescent="0.35">
      <c r="A45" s="21"/>
      <c r="B45" s="52" t="str">
        <f>LOOKUP(K45,Inputs!$C$31:$C$630,Inputs!$D$31:$D$630)</f>
        <v>[project name]</v>
      </c>
      <c r="C45" s="29"/>
      <c r="D45" s="29"/>
      <c r="E45" s="29"/>
      <c r="F45" s="29"/>
      <c r="G45" s="29"/>
      <c r="H45" s="29"/>
      <c r="I45" s="29"/>
      <c r="J45" s="29"/>
      <c r="K45" s="47">
        <f t="shared" si="0"/>
        <v>37</v>
      </c>
      <c r="L45" s="139">
        <v>0</v>
      </c>
      <c r="M45" s="139">
        <v>0</v>
      </c>
      <c r="N45" s="139">
        <v>0</v>
      </c>
      <c r="O45" s="139">
        <v>0</v>
      </c>
      <c r="P45" s="139">
        <v>0</v>
      </c>
      <c r="Q45" s="139">
        <v>0</v>
      </c>
      <c r="R45" s="139">
        <v>0</v>
      </c>
      <c r="S45" s="139">
        <v>0</v>
      </c>
      <c r="T45" s="139">
        <v>0</v>
      </c>
      <c r="U45" s="139">
        <v>0</v>
      </c>
      <c r="V45" s="139">
        <v>0</v>
      </c>
      <c r="W45" s="139">
        <v>0</v>
      </c>
      <c r="X45" s="139">
        <v>0</v>
      </c>
      <c r="Y45" s="139">
        <v>0</v>
      </c>
      <c r="Z45" s="139">
        <v>0</v>
      </c>
      <c r="AA45" s="139">
        <v>0</v>
      </c>
      <c r="AB45" s="47">
        <f t="shared" si="1"/>
        <v>37</v>
      </c>
      <c r="AC45" s="139">
        <v>0</v>
      </c>
      <c r="AD45" s="139">
        <v>0</v>
      </c>
      <c r="AE45" s="139">
        <v>0</v>
      </c>
      <c r="AF45" s="139">
        <v>0</v>
      </c>
      <c r="AG45" s="139">
        <v>0</v>
      </c>
      <c r="AH45" s="139">
        <v>0</v>
      </c>
      <c r="AI45" s="139">
        <v>0</v>
      </c>
      <c r="AJ45" s="139">
        <v>0</v>
      </c>
      <c r="AK45" s="139">
        <v>0</v>
      </c>
      <c r="AL45" s="139">
        <v>0</v>
      </c>
      <c r="AM45" s="139">
        <v>0</v>
      </c>
      <c r="AN45" s="139">
        <v>0</v>
      </c>
      <c r="AO45" s="139">
        <v>0</v>
      </c>
      <c r="AP45" s="139">
        <v>0</v>
      </c>
      <c r="AQ45" s="139">
        <v>0</v>
      </c>
      <c r="AR45" s="139">
        <v>0</v>
      </c>
      <c r="AS45" s="47">
        <f t="shared" si="2"/>
        <v>37</v>
      </c>
      <c r="AT45" s="139">
        <v>0</v>
      </c>
      <c r="AU45" s="139">
        <v>0</v>
      </c>
      <c r="AV45" s="139">
        <v>0</v>
      </c>
      <c r="AW45" s="139">
        <v>0</v>
      </c>
      <c r="AX45" s="139">
        <v>0</v>
      </c>
      <c r="AY45" s="139">
        <v>0</v>
      </c>
      <c r="AZ45" s="139">
        <v>0</v>
      </c>
      <c r="BA45" s="139">
        <v>0</v>
      </c>
      <c r="BB45" s="139">
        <v>0</v>
      </c>
      <c r="BC45" s="139">
        <v>0</v>
      </c>
      <c r="BD45" s="139">
        <v>0</v>
      </c>
      <c r="BE45" s="139">
        <v>0</v>
      </c>
      <c r="BF45" s="139">
        <v>0</v>
      </c>
      <c r="BG45" s="139">
        <v>0</v>
      </c>
      <c r="BH45" s="139">
        <v>0</v>
      </c>
      <c r="BI45" s="139">
        <v>0</v>
      </c>
      <c r="BJ45" s="47">
        <f t="shared" si="3"/>
        <v>37</v>
      </c>
      <c r="BK45" s="139">
        <v>0</v>
      </c>
      <c r="BL45" s="139">
        <v>0</v>
      </c>
      <c r="BM45" s="139">
        <v>0</v>
      </c>
      <c r="BN45" s="139">
        <v>0</v>
      </c>
      <c r="BO45" s="139">
        <v>0</v>
      </c>
      <c r="BP45" s="139">
        <v>0</v>
      </c>
      <c r="BQ45" s="139">
        <v>0</v>
      </c>
      <c r="BR45" s="139">
        <v>0</v>
      </c>
      <c r="BS45" s="139">
        <v>0</v>
      </c>
      <c r="BT45" s="139">
        <v>0</v>
      </c>
      <c r="BU45" s="139">
        <v>0</v>
      </c>
      <c r="BV45" s="139">
        <v>0</v>
      </c>
      <c r="BW45" s="139">
        <v>0</v>
      </c>
      <c r="BX45" s="139">
        <v>0</v>
      </c>
      <c r="BY45" s="139">
        <v>0</v>
      </c>
      <c r="BZ45" s="139">
        <v>0</v>
      </c>
      <c r="CA45" s="47">
        <f t="shared" si="4"/>
        <v>37</v>
      </c>
      <c r="CB45" s="139">
        <v>0</v>
      </c>
      <c r="CC45" s="139">
        <v>0</v>
      </c>
      <c r="CD45" s="139">
        <v>0</v>
      </c>
      <c r="CE45" s="139">
        <v>0</v>
      </c>
      <c r="CF45" s="139">
        <v>0</v>
      </c>
      <c r="CG45" s="139">
        <v>0</v>
      </c>
      <c r="CH45" s="139">
        <v>0</v>
      </c>
      <c r="CI45" s="139">
        <v>0</v>
      </c>
      <c r="CJ45" s="139">
        <v>0</v>
      </c>
      <c r="CK45" s="139">
        <v>0</v>
      </c>
      <c r="CL45" s="139">
        <v>0</v>
      </c>
      <c r="CM45" s="139">
        <v>0</v>
      </c>
      <c r="CN45" s="139">
        <v>0</v>
      </c>
      <c r="CO45" s="139">
        <v>0</v>
      </c>
      <c r="CP45" s="139">
        <v>0</v>
      </c>
      <c r="CQ45" s="139">
        <v>0</v>
      </c>
    </row>
    <row r="46" spans="1:95" hidden="1" outlineLevel="1" x14ac:dyDescent="0.35">
      <c r="B46" s="53" t="str">
        <f>LOOKUP(K46,Inputs!$C$31:$C$630,Inputs!$D$31:$D$630)</f>
        <v>[project name]</v>
      </c>
      <c r="C46" s="31"/>
      <c r="D46" s="31"/>
      <c r="E46" s="31"/>
      <c r="F46" s="31"/>
      <c r="G46" s="31"/>
      <c r="H46" s="31"/>
      <c r="I46" s="31"/>
      <c r="J46" s="31"/>
      <c r="K46" s="48">
        <f t="shared" si="0"/>
        <v>38</v>
      </c>
      <c r="L46" s="141">
        <v>0</v>
      </c>
      <c r="M46" s="141">
        <v>0</v>
      </c>
      <c r="N46" s="141">
        <v>0</v>
      </c>
      <c r="O46" s="141">
        <v>0</v>
      </c>
      <c r="P46" s="141">
        <v>0</v>
      </c>
      <c r="Q46" s="141">
        <v>0</v>
      </c>
      <c r="R46" s="141">
        <v>0</v>
      </c>
      <c r="S46" s="141">
        <v>0</v>
      </c>
      <c r="T46" s="141">
        <v>0</v>
      </c>
      <c r="U46" s="141">
        <v>0</v>
      </c>
      <c r="V46" s="141">
        <v>0</v>
      </c>
      <c r="W46" s="141">
        <v>0</v>
      </c>
      <c r="X46" s="141">
        <v>0</v>
      </c>
      <c r="Y46" s="141">
        <v>0</v>
      </c>
      <c r="Z46" s="141">
        <v>0</v>
      </c>
      <c r="AA46" s="141">
        <v>0</v>
      </c>
      <c r="AB46" s="48">
        <f t="shared" si="1"/>
        <v>38</v>
      </c>
      <c r="AC46" s="141">
        <v>0</v>
      </c>
      <c r="AD46" s="141">
        <v>0</v>
      </c>
      <c r="AE46" s="141">
        <v>0</v>
      </c>
      <c r="AF46" s="141">
        <v>0</v>
      </c>
      <c r="AG46" s="141">
        <v>0</v>
      </c>
      <c r="AH46" s="141">
        <v>0</v>
      </c>
      <c r="AI46" s="141">
        <v>0</v>
      </c>
      <c r="AJ46" s="141">
        <v>0</v>
      </c>
      <c r="AK46" s="141">
        <v>0</v>
      </c>
      <c r="AL46" s="141">
        <v>0</v>
      </c>
      <c r="AM46" s="141">
        <v>0</v>
      </c>
      <c r="AN46" s="141">
        <v>0</v>
      </c>
      <c r="AO46" s="141">
        <v>0</v>
      </c>
      <c r="AP46" s="141">
        <v>0</v>
      </c>
      <c r="AQ46" s="141">
        <v>0</v>
      </c>
      <c r="AR46" s="141">
        <v>0</v>
      </c>
      <c r="AS46" s="48">
        <f t="shared" si="2"/>
        <v>38</v>
      </c>
      <c r="AT46" s="141">
        <v>0</v>
      </c>
      <c r="AU46" s="141">
        <v>0</v>
      </c>
      <c r="AV46" s="141">
        <v>0</v>
      </c>
      <c r="AW46" s="141">
        <v>0</v>
      </c>
      <c r="AX46" s="141">
        <v>0</v>
      </c>
      <c r="AY46" s="141">
        <v>0</v>
      </c>
      <c r="AZ46" s="141">
        <v>0</v>
      </c>
      <c r="BA46" s="141">
        <v>0</v>
      </c>
      <c r="BB46" s="141">
        <v>0</v>
      </c>
      <c r="BC46" s="141">
        <v>0</v>
      </c>
      <c r="BD46" s="141">
        <v>0</v>
      </c>
      <c r="BE46" s="141">
        <v>0</v>
      </c>
      <c r="BF46" s="141">
        <v>0</v>
      </c>
      <c r="BG46" s="141">
        <v>0</v>
      </c>
      <c r="BH46" s="141">
        <v>0</v>
      </c>
      <c r="BI46" s="141">
        <v>0</v>
      </c>
      <c r="BJ46" s="48">
        <f t="shared" si="3"/>
        <v>38</v>
      </c>
      <c r="BK46" s="141">
        <v>0</v>
      </c>
      <c r="BL46" s="141">
        <v>0</v>
      </c>
      <c r="BM46" s="141">
        <v>0</v>
      </c>
      <c r="BN46" s="141">
        <v>0</v>
      </c>
      <c r="BO46" s="141">
        <v>0</v>
      </c>
      <c r="BP46" s="141">
        <v>0</v>
      </c>
      <c r="BQ46" s="141">
        <v>0</v>
      </c>
      <c r="BR46" s="141">
        <v>0</v>
      </c>
      <c r="BS46" s="141">
        <v>0</v>
      </c>
      <c r="BT46" s="141">
        <v>0</v>
      </c>
      <c r="BU46" s="141">
        <v>0</v>
      </c>
      <c r="BV46" s="141">
        <v>0</v>
      </c>
      <c r="BW46" s="141">
        <v>0</v>
      </c>
      <c r="BX46" s="141">
        <v>0</v>
      </c>
      <c r="BY46" s="141">
        <v>0</v>
      </c>
      <c r="BZ46" s="141">
        <v>0</v>
      </c>
      <c r="CA46" s="48">
        <f t="shared" si="4"/>
        <v>38</v>
      </c>
      <c r="CB46" s="141">
        <v>0</v>
      </c>
      <c r="CC46" s="141">
        <v>0</v>
      </c>
      <c r="CD46" s="141">
        <v>0</v>
      </c>
      <c r="CE46" s="141">
        <v>0</v>
      </c>
      <c r="CF46" s="141">
        <v>0</v>
      </c>
      <c r="CG46" s="141">
        <v>0</v>
      </c>
      <c r="CH46" s="141">
        <v>0</v>
      </c>
      <c r="CI46" s="141">
        <v>0</v>
      </c>
      <c r="CJ46" s="141">
        <v>0</v>
      </c>
      <c r="CK46" s="141">
        <v>0</v>
      </c>
      <c r="CL46" s="141">
        <v>0</v>
      </c>
      <c r="CM46" s="141">
        <v>0</v>
      </c>
      <c r="CN46" s="141">
        <v>0</v>
      </c>
      <c r="CO46" s="141">
        <v>0</v>
      </c>
      <c r="CP46" s="141">
        <v>0</v>
      </c>
      <c r="CQ46" s="141">
        <v>0</v>
      </c>
    </row>
    <row r="47" spans="1:95" hidden="1" outlineLevel="1" x14ac:dyDescent="0.35">
      <c r="A47" s="21"/>
      <c r="B47" s="52" t="str">
        <f>LOOKUP(K47,Inputs!$C$31:$C$630,Inputs!$D$31:$D$630)</f>
        <v>[project name]</v>
      </c>
      <c r="C47" s="29"/>
      <c r="D47" s="29"/>
      <c r="E47" s="29"/>
      <c r="F47" s="29"/>
      <c r="G47" s="29"/>
      <c r="H47" s="29"/>
      <c r="I47" s="29"/>
      <c r="J47" s="29"/>
      <c r="K47" s="47">
        <f t="shared" si="0"/>
        <v>39</v>
      </c>
      <c r="L47" s="139">
        <v>0</v>
      </c>
      <c r="M47" s="139">
        <v>0</v>
      </c>
      <c r="N47" s="139">
        <v>0</v>
      </c>
      <c r="O47" s="139">
        <v>0</v>
      </c>
      <c r="P47" s="139">
        <v>0</v>
      </c>
      <c r="Q47" s="139">
        <v>0</v>
      </c>
      <c r="R47" s="139">
        <v>0</v>
      </c>
      <c r="S47" s="139">
        <v>0</v>
      </c>
      <c r="T47" s="139">
        <v>0</v>
      </c>
      <c r="U47" s="139">
        <v>0</v>
      </c>
      <c r="V47" s="139">
        <v>0</v>
      </c>
      <c r="W47" s="139">
        <v>0</v>
      </c>
      <c r="X47" s="139">
        <v>0</v>
      </c>
      <c r="Y47" s="139">
        <v>0</v>
      </c>
      <c r="Z47" s="139">
        <v>0</v>
      </c>
      <c r="AA47" s="139">
        <v>0</v>
      </c>
      <c r="AB47" s="47">
        <f t="shared" si="1"/>
        <v>39</v>
      </c>
      <c r="AC47" s="139">
        <v>0</v>
      </c>
      <c r="AD47" s="139">
        <v>0</v>
      </c>
      <c r="AE47" s="139">
        <v>0</v>
      </c>
      <c r="AF47" s="139">
        <v>0</v>
      </c>
      <c r="AG47" s="139">
        <v>0</v>
      </c>
      <c r="AH47" s="139">
        <v>0</v>
      </c>
      <c r="AI47" s="139">
        <v>0</v>
      </c>
      <c r="AJ47" s="139">
        <v>0</v>
      </c>
      <c r="AK47" s="139">
        <v>0</v>
      </c>
      <c r="AL47" s="139">
        <v>0</v>
      </c>
      <c r="AM47" s="139">
        <v>0</v>
      </c>
      <c r="AN47" s="139">
        <v>0</v>
      </c>
      <c r="AO47" s="139">
        <v>0</v>
      </c>
      <c r="AP47" s="139">
        <v>0</v>
      </c>
      <c r="AQ47" s="139">
        <v>0</v>
      </c>
      <c r="AR47" s="139">
        <v>0</v>
      </c>
      <c r="AS47" s="47">
        <f t="shared" si="2"/>
        <v>39</v>
      </c>
      <c r="AT47" s="139">
        <v>0</v>
      </c>
      <c r="AU47" s="139">
        <v>0</v>
      </c>
      <c r="AV47" s="139">
        <v>0</v>
      </c>
      <c r="AW47" s="139">
        <v>0</v>
      </c>
      <c r="AX47" s="139">
        <v>0</v>
      </c>
      <c r="AY47" s="139">
        <v>0</v>
      </c>
      <c r="AZ47" s="139">
        <v>0</v>
      </c>
      <c r="BA47" s="139">
        <v>0</v>
      </c>
      <c r="BB47" s="139">
        <v>0</v>
      </c>
      <c r="BC47" s="139">
        <v>0</v>
      </c>
      <c r="BD47" s="139">
        <v>0</v>
      </c>
      <c r="BE47" s="139">
        <v>0</v>
      </c>
      <c r="BF47" s="139">
        <v>0</v>
      </c>
      <c r="BG47" s="139">
        <v>0</v>
      </c>
      <c r="BH47" s="139">
        <v>0</v>
      </c>
      <c r="BI47" s="139">
        <v>0</v>
      </c>
      <c r="BJ47" s="47">
        <f t="shared" si="3"/>
        <v>39</v>
      </c>
      <c r="BK47" s="139">
        <v>0</v>
      </c>
      <c r="BL47" s="139">
        <v>0</v>
      </c>
      <c r="BM47" s="139">
        <v>0</v>
      </c>
      <c r="BN47" s="139">
        <v>0</v>
      </c>
      <c r="BO47" s="139">
        <v>0</v>
      </c>
      <c r="BP47" s="139">
        <v>0</v>
      </c>
      <c r="BQ47" s="139">
        <v>0</v>
      </c>
      <c r="BR47" s="139">
        <v>0</v>
      </c>
      <c r="BS47" s="139">
        <v>0</v>
      </c>
      <c r="BT47" s="139">
        <v>0</v>
      </c>
      <c r="BU47" s="139">
        <v>0</v>
      </c>
      <c r="BV47" s="139">
        <v>0</v>
      </c>
      <c r="BW47" s="139">
        <v>0</v>
      </c>
      <c r="BX47" s="139">
        <v>0</v>
      </c>
      <c r="BY47" s="139">
        <v>0</v>
      </c>
      <c r="BZ47" s="139">
        <v>0</v>
      </c>
      <c r="CA47" s="47">
        <f t="shared" si="4"/>
        <v>39</v>
      </c>
      <c r="CB47" s="139">
        <v>0</v>
      </c>
      <c r="CC47" s="139">
        <v>0</v>
      </c>
      <c r="CD47" s="139">
        <v>0</v>
      </c>
      <c r="CE47" s="139">
        <v>0</v>
      </c>
      <c r="CF47" s="139">
        <v>0</v>
      </c>
      <c r="CG47" s="139">
        <v>0</v>
      </c>
      <c r="CH47" s="139">
        <v>0</v>
      </c>
      <c r="CI47" s="139">
        <v>0</v>
      </c>
      <c r="CJ47" s="139">
        <v>0</v>
      </c>
      <c r="CK47" s="139">
        <v>0</v>
      </c>
      <c r="CL47" s="139">
        <v>0</v>
      </c>
      <c r="CM47" s="139">
        <v>0</v>
      </c>
      <c r="CN47" s="139">
        <v>0</v>
      </c>
      <c r="CO47" s="139">
        <v>0</v>
      </c>
      <c r="CP47" s="139">
        <v>0</v>
      </c>
      <c r="CQ47" s="139">
        <v>0</v>
      </c>
    </row>
    <row r="48" spans="1:95" hidden="1" outlineLevel="1" x14ac:dyDescent="0.35">
      <c r="B48" s="53" t="str">
        <f>LOOKUP(K48,Inputs!$C$31:$C$630,Inputs!$D$31:$D$630)</f>
        <v>[project name]</v>
      </c>
      <c r="C48" s="31"/>
      <c r="D48" s="31"/>
      <c r="E48" s="31"/>
      <c r="F48" s="31"/>
      <c r="G48" s="31"/>
      <c r="H48" s="31"/>
      <c r="I48" s="31"/>
      <c r="J48" s="31"/>
      <c r="K48" s="48">
        <f t="shared" si="0"/>
        <v>40</v>
      </c>
      <c r="L48" s="141">
        <v>0</v>
      </c>
      <c r="M48" s="141">
        <v>0</v>
      </c>
      <c r="N48" s="141">
        <v>0</v>
      </c>
      <c r="O48" s="141">
        <v>0</v>
      </c>
      <c r="P48" s="141">
        <v>0</v>
      </c>
      <c r="Q48" s="141">
        <v>0</v>
      </c>
      <c r="R48" s="141">
        <v>0</v>
      </c>
      <c r="S48" s="141">
        <v>0</v>
      </c>
      <c r="T48" s="141">
        <v>0</v>
      </c>
      <c r="U48" s="141">
        <v>0</v>
      </c>
      <c r="V48" s="141">
        <v>0</v>
      </c>
      <c r="W48" s="141">
        <v>0</v>
      </c>
      <c r="X48" s="141">
        <v>0</v>
      </c>
      <c r="Y48" s="141">
        <v>0</v>
      </c>
      <c r="Z48" s="141">
        <v>0</v>
      </c>
      <c r="AA48" s="141">
        <v>0</v>
      </c>
      <c r="AB48" s="48">
        <f t="shared" si="1"/>
        <v>40</v>
      </c>
      <c r="AC48" s="141">
        <v>0</v>
      </c>
      <c r="AD48" s="141">
        <v>0</v>
      </c>
      <c r="AE48" s="141">
        <v>0</v>
      </c>
      <c r="AF48" s="141">
        <v>0</v>
      </c>
      <c r="AG48" s="141">
        <v>0</v>
      </c>
      <c r="AH48" s="141">
        <v>0</v>
      </c>
      <c r="AI48" s="141">
        <v>0</v>
      </c>
      <c r="AJ48" s="141">
        <v>0</v>
      </c>
      <c r="AK48" s="141">
        <v>0</v>
      </c>
      <c r="AL48" s="141">
        <v>0</v>
      </c>
      <c r="AM48" s="141">
        <v>0</v>
      </c>
      <c r="AN48" s="141">
        <v>0</v>
      </c>
      <c r="AO48" s="141">
        <v>0</v>
      </c>
      <c r="AP48" s="141">
        <v>0</v>
      </c>
      <c r="AQ48" s="141">
        <v>0</v>
      </c>
      <c r="AR48" s="141">
        <v>0</v>
      </c>
      <c r="AS48" s="48">
        <f t="shared" si="2"/>
        <v>40</v>
      </c>
      <c r="AT48" s="141">
        <v>0</v>
      </c>
      <c r="AU48" s="141">
        <v>0</v>
      </c>
      <c r="AV48" s="141">
        <v>0</v>
      </c>
      <c r="AW48" s="141">
        <v>0</v>
      </c>
      <c r="AX48" s="141">
        <v>0</v>
      </c>
      <c r="AY48" s="141">
        <v>0</v>
      </c>
      <c r="AZ48" s="141">
        <v>0</v>
      </c>
      <c r="BA48" s="141">
        <v>0</v>
      </c>
      <c r="BB48" s="141">
        <v>0</v>
      </c>
      <c r="BC48" s="141">
        <v>0</v>
      </c>
      <c r="BD48" s="141">
        <v>0</v>
      </c>
      <c r="BE48" s="141">
        <v>0</v>
      </c>
      <c r="BF48" s="141">
        <v>0</v>
      </c>
      <c r="BG48" s="141">
        <v>0</v>
      </c>
      <c r="BH48" s="141">
        <v>0</v>
      </c>
      <c r="BI48" s="141">
        <v>0</v>
      </c>
      <c r="BJ48" s="48">
        <f t="shared" si="3"/>
        <v>40</v>
      </c>
      <c r="BK48" s="141">
        <v>0</v>
      </c>
      <c r="BL48" s="141">
        <v>0</v>
      </c>
      <c r="BM48" s="141">
        <v>0</v>
      </c>
      <c r="BN48" s="141">
        <v>0</v>
      </c>
      <c r="BO48" s="141">
        <v>0</v>
      </c>
      <c r="BP48" s="141">
        <v>0</v>
      </c>
      <c r="BQ48" s="141">
        <v>0</v>
      </c>
      <c r="BR48" s="141">
        <v>0</v>
      </c>
      <c r="BS48" s="141">
        <v>0</v>
      </c>
      <c r="BT48" s="141">
        <v>0</v>
      </c>
      <c r="BU48" s="141">
        <v>0</v>
      </c>
      <c r="BV48" s="141">
        <v>0</v>
      </c>
      <c r="BW48" s="141">
        <v>0</v>
      </c>
      <c r="BX48" s="141">
        <v>0</v>
      </c>
      <c r="BY48" s="141">
        <v>0</v>
      </c>
      <c r="BZ48" s="141">
        <v>0</v>
      </c>
      <c r="CA48" s="48">
        <f t="shared" si="4"/>
        <v>40</v>
      </c>
      <c r="CB48" s="141">
        <v>0</v>
      </c>
      <c r="CC48" s="141">
        <v>0</v>
      </c>
      <c r="CD48" s="141">
        <v>0</v>
      </c>
      <c r="CE48" s="141">
        <v>0</v>
      </c>
      <c r="CF48" s="141">
        <v>0</v>
      </c>
      <c r="CG48" s="141">
        <v>0</v>
      </c>
      <c r="CH48" s="141">
        <v>0</v>
      </c>
      <c r="CI48" s="141">
        <v>0</v>
      </c>
      <c r="CJ48" s="141">
        <v>0</v>
      </c>
      <c r="CK48" s="141">
        <v>0</v>
      </c>
      <c r="CL48" s="141">
        <v>0</v>
      </c>
      <c r="CM48" s="141">
        <v>0</v>
      </c>
      <c r="CN48" s="141">
        <v>0</v>
      </c>
      <c r="CO48" s="141">
        <v>0</v>
      </c>
      <c r="CP48" s="141">
        <v>0</v>
      </c>
      <c r="CQ48" s="141">
        <v>0</v>
      </c>
    </row>
    <row r="49" spans="1:95" hidden="1" outlineLevel="1" x14ac:dyDescent="0.35">
      <c r="A49" s="21"/>
      <c r="B49" s="52" t="str">
        <f>LOOKUP(K49,Inputs!$C$31:$C$630,Inputs!$D$31:$D$630)</f>
        <v>[project name]</v>
      </c>
      <c r="C49" s="29"/>
      <c r="D49" s="29"/>
      <c r="E49" s="29"/>
      <c r="F49" s="29"/>
      <c r="G49" s="29"/>
      <c r="H49" s="29"/>
      <c r="I49" s="29"/>
      <c r="J49" s="29"/>
      <c r="K49" s="47">
        <f t="shared" si="0"/>
        <v>41</v>
      </c>
      <c r="L49" s="139">
        <v>0</v>
      </c>
      <c r="M49" s="139">
        <v>0</v>
      </c>
      <c r="N49" s="139">
        <v>0</v>
      </c>
      <c r="O49" s="139">
        <v>0</v>
      </c>
      <c r="P49" s="139">
        <v>0</v>
      </c>
      <c r="Q49" s="139">
        <v>0</v>
      </c>
      <c r="R49" s="139">
        <v>0</v>
      </c>
      <c r="S49" s="139">
        <v>0</v>
      </c>
      <c r="T49" s="139">
        <v>0</v>
      </c>
      <c r="U49" s="139">
        <v>0</v>
      </c>
      <c r="V49" s="139">
        <v>0</v>
      </c>
      <c r="W49" s="139">
        <v>0</v>
      </c>
      <c r="X49" s="139">
        <v>0</v>
      </c>
      <c r="Y49" s="139">
        <v>0</v>
      </c>
      <c r="Z49" s="139">
        <v>0</v>
      </c>
      <c r="AA49" s="139">
        <v>0</v>
      </c>
      <c r="AB49" s="47">
        <f t="shared" si="1"/>
        <v>41</v>
      </c>
      <c r="AC49" s="139">
        <v>0</v>
      </c>
      <c r="AD49" s="139">
        <v>0</v>
      </c>
      <c r="AE49" s="139">
        <v>0</v>
      </c>
      <c r="AF49" s="139">
        <v>0</v>
      </c>
      <c r="AG49" s="139">
        <v>0</v>
      </c>
      <c r="AH49" s="139">
        <v>0</v>
      </c>
      <c r="AI49" s="139">
        <v>0</v>
      </c>
      <c r="AJ49" s="139">
        <v>0</v>
      </c>
      <c r="AK49" s="139">
        <v>0</v>
      </c>
      <c r="AL49" s="139">
        <v>0</v>
      </c>
      <c r="AM49" s="139">
        <v>0</v>
      </c>
      <c r="AN49" s="139">
        <v>0</v>
      </c>
      <c r="AO49" s="139">
        <v>0</v>
      </c>
      <c r="AP49" s="139">
        <v>0</v>
      </c>
      <c r="AQ49" s="139">
        <v>0</v>
      </c>
      <c r="AR49" s="139">
        <v>0</v>
      </c>
      <c r="AS49" s="47">
        <f t="shared" si="2"/>
        <v>41</v>
      </c>
      <c r="AT49" s="139">
        <v>0</v>
      </c>
      <c r="AU49" s="139">
        <v>0</v>
      </c>
      <c r="AV49" s="139">
        <v>0</v>
      </c>
      <c r="AW49" s="139">
        <v>0</v>
      </c>
      <c r="AX49" s="139">
        <v>0</v>
      </c>
      <c r="AY49" s="139">
        <v>0</v>
      </c>
      <c r="AZ49" s="139">
        <v>0</v>
      </c>
      <c r="BA49" s="139">
        <v>0</v>
      </c>
      <c r="BB49" s="139">
        <v>0</v>
      </c>
      <c r="BC49" s="139">
        <v>0</v>
      </c>
      <c r="BD49" s="139">
        <v>0</v>
      </c>
      <c r="BE49" s="139">
        <v>0</v>
      </c>
      <c r="BF49" s="139">
        <v>0</v>
      </c>
      <c r="BG49" s="139">
        <v>0</v>
      </c>
      <c r="BH49" s="139">
        <v>0</v>
      </c>
      <c r="BI49" s="139">
        <v>0</v>
      </c>
      <c r="BJ49" s="47">
        <f t="shared" si="3"/>
        <v>41</v>
      </c>
      <c r="BK49" s="139">
        <v>0</v>
      </c>
      <c r="BL49" s="139">
        <v>0</v>
      </c>
      <c r="BM49" s="139">
        <v>0</v>
      </c>
      <c r="BN49" s="139">
        <v>0</v>
      </c>
      <c r="BO49" s="139">
        <v>0</v>
      </c>
      <c r="BP49" s="139">
        <v>0</v>
      </c>
      <c r="BQ49" s="139">
        <v>0</v>
      </c>
      <c r="BR49" s="139">
        <v>0</v>
      </c>
      <c r="BS49" s="139">
        <v>0</v>
      </c>
      <c r="BT49" s="139">
        <v>0</v>
      </c>
      <c r="BU49" s="139">
        <v>0</v>
      </c>
      <c r="BV49" s="139">
        <v>0</v>
      </c>
      <c r="BW49" s="139">
        <v>0</v>
      </c>
      <c r="BX49" s="139">
        <v>0</v>
      </c>
      <c r="BY49" s="139">
        <v>0</v>
      </c>
      <c r="BZ49" s="139">
        <v>0</v>
      </c>
      <c r="CA49" s="47">
        <f t="shared" si="4"/>
        <v>41</v>
      </c>
      <c r="CB49" s="139">
        <v>0</v>
      </c>
      <c r="CC49" s="139">
        <v>0</v>
      </c>
      <c r="CD49" s="139">
        <v>0</v>
      </c>
      <c r="CE49" s="139">
        <v>0</v>
      </c>
      <c r="CF49" s="139">
        <v>0</v>
      </c>
      <c r="CG49" s="139">
        <v>0</v>
      </c>
      <c r="CH49" s="139">
        <v>0</v>
      </c>
      <c r="CI49" s="139">
        <v>0</v>
      </c>
      <c r="CJ49" s="139">
        <v>0</v>
      </c>
      <c r="CK49" s="139">
        <v>0</v>
      </c>
      <c r="CL49" s="139">
        <v>0</v>
      </c>
      <c r="CM49" s="139">
        <v>0</v>
      </c>
      <c r="CN49" s="139">
        <v>0</v>
      </c>
      <c r="CO49" s="139">
        <v>0</v>
      </c>
      <c r="CP49" s="139">
        <v>0</v>
      </c>
      <c r="CQ49" s="139">
        <v>0</v>
      </c>
    </row>
    <row r="50" spans="1:95" hidden="1" outlineLevel="1" x14ac:dyDescent="0.35">
      <c r="B50" s="53" t="str">
        <f>LOOKUP(K50,Inputs!$C$31:$C$630,Inputs!$D$31:$D$630)</f>
        <v>[project name]</v>
      </c>
      <c r="C50" s="31"/>
      <c r="D50" s="31"/>
      <c r="E50" s="31"/>
      <c r="F50" s="31"/>
      <c r="G50" s="31"/>
      <c r="H50" s="31"/>
      <c r="I50" s="31"/>
      <c r="J50" s="31"/>
      <c r="K50" s="48">
        <f t="shared" si="0"/>
        <v>42</v>
      </c>
      <c r="L50" s="141">
        <v>0</v>
      </c>
      <c r="M50" s="141">
        <v>0</v>
      </c>
      <c r="N50" s="141">
        <v>0</v>
      </c>
      <c r="O50" s="141">
        <v>0</v>
      </c>
      <c r="P50" s="141">
        <v>0</v>
      </c>
      <c r="Q50" s="141">
        <v>0</v>
      </c>
      <c r="R50" s="141">
        <v>0</v>
      </c>
      <c r="S50" s="141">
        <v>0</v>
      </c>
      <c r="T50" s="141">
        <v>0</v>
      </c>
      <c r="U50" s="141">
        <v>0</v>
      </c>
      <c r="V50" s="141">
        <v>0</v>
      </c>
      <c r="W50" s="141">
        <v>0</v>
      </c>
      <c r="X50" s="141">
        <v>0</v>
      </c>
      <c r="Y50" s="141">
        <v>0</v>
      </c>
      <c r="Z50" s="141">
        <v>0</v>
      </c>
      <c r="AA50" s="141">
        <v>0</v>
      </c>
      <c r="AB50" s="48">
        <f t="shared" si="1"/>
        <v>42</v>
      </c>
      <c r="AC50" s="141">
        <v>0</v>
      </c>
      <c r="AD50" s="141">
        <v>0</v>
      </c>
      <c r="AE50" s="141">
        <v>0</v>
      </c>
      <c r="AF50" s="141">
        <v>0</v>
      </c>
      <c r="AG50" s="141">
        <v>0</v>
      </c>
      <c r="AH50" s="141">
        <v>0</v>
      </c>
      <c r="AI50" s="141">
        <v>0</v>
      </c>
      <c r="AJ50" s="141">
        <v>0</v>
      </c>
      <c r="AK50" s="141">
        <v>0</v>
      </c>
      <c r="AL50" s="141">
        <v>0</v>
      </c>
      <c r="AM50" s="141">
        <v>0</v>
      </c>
      <c r="AN50" s="141">
        <v>0</v>
      </c>
      <c r="AO50" s="141">
        <v>0</v>
      </c>
      <c r="AP50" s="141">
        <v>0</v>
      </c>
      <c r="AQ50" s="141">
        <v>0</v>
      </c>
      <c r="AR50" s="141">
        <v>0</v>
      </c>
      <c r="AS50" s="48">
        <f t="shared" si="2"/>
        <v>42</v>
      </c>
      <c r="AT50" s="141">
        <v>0</v>
      </c>
      <c r="AU50" s="141">
        <v>0</v>
      </c>
      <c r="AV50" s="141">
        <v>0</v>
      </c>
      <c r="AW50" s="141">
        <v>0</v>
      </c>
      <c r="AX50" s="141">
        <v>0</v>
      </c>
      <c r="AY50" s="141">
        <v>0</v>
      </c>
      <c r="AZ50" s="141">
        <v>0</v>
      </c>
      <c r="BA50" s="141">
        <v>0</v>
      </c>
      <c r="BB50" s="141">
        <v>0</v>
      </c>
      <c r="BC50" s="141">
        <v>0</v>
      </c>
      <c r="BD50" s="141">
        <v>0</v>
      </c>
      <c r="BE50" s="141">
        <v>0</v>
      </c>
      <c r="BF50" s="141">
        <v>0</v>
      </c>
      <c r="BG50" s="141">
        <v>0</v>
      </c>
      <c r="BH50" s="141">
        <v>0</v>
      </c>
      <c r="BI50" s="141">
        <v>0</v>
      </c>
      <c r="BJ50" s="48">
        <f t="shared" si="3"/>
        <v>42</v>
      </c>
      <c r="BK50" s="141">
        <v>0</v>
      </c>
      <c r="BL50" s="141">
        <v>0</v>
      </c>
      <c r="BM50" s="141">
        <v>0</v>
      </c>
      <c r="BN50" s="141">
        <v>0</v>
      </c>
      <c r="BO50" s="141">
        <v>0</v>
      </c>
      <c r="BP50" s="141">
        <v>0</v>
      </c>
      <c r="BQ50" s="141">
        <v>0</v>
      </c>
      <c r="BR50" s="141">
        <v>0</v>
      </c>
      <c r="BS50" s="141">
        <v>0</v>
      </c>
      <c r="BT50" s="141">
        <v>0</v>
      </c>
      <c r="BU50" s="141">
        <v>0</v>
      </c>
      <c r="BV50" s="141">
        <v>0</v>
      </c>
      <c r="BW50" s="141">
        <v>0</v>
      </c>
      <c r="BX50" s="141">
        <v>0</v>
      </c>
      <c r="BY50" s="141">
        <v>0</v>
      </c>
      <c r="BZ50" s="141">
        <v>0</v>
      </c>
      <c r="CA50" s="48">
        <f t="shared" si="4"/>
        <v>42</v>
      </c>
      <c r="CB50" s="141">
        <v>0</v>
      </c>
      <c r="CC50" s="141">
        <v>0</v>
      </c>
      <c r="CD50" s="141">
        <v>0</v>
      </c>
      <c r="CE50" s="141">
        <v>0</v>
      </c>
      <c r="CF50" s="141">
        <v>0</v>
      </c>
      <c r="CG50" s="141">
        <v>0</v>
      </c>
      <c r="CH50" s="141">
        <v>0</v>
      </c>
      <c r="CI50" s="141">
        <v>0</v>
      </c>
      <c r="CJ50" s="141">
        <v>0</v>
      </c>
      <c r="CK50" s="141">
        <v>0</v>
      </c>
      <c r="CL50" s="141">
        <v>0</v>
      </c>
      <c r="CM50" s="141">
        <v>0</v>
      </c>
      <c r="CN50" s="141">
        <v>0</v>
      </c>
      <c r="CO50" s="141">
        <v>0</v>
      </c>
      <c r="CP50" s="141">
        <v>0</v>
      </c>
      <c r="CQ50" s="141">
        <v>0</v>
      </c>
    </row>
    <row r="51" spans="1:95" hidden="1" outlineLevel="1" x14ac:dyDescent="0.35">
      <c r="A51" s="21"/>
      <c r="B51" s="52" t="str">
        <f>LOOKUP(K51,Inputs!$C$31:$C$630,Inputs!$D$31:$D$630)</f>
        <v>[project name]</v>
      </c>
      <c r="C51" s="29"/>
      <c r="D51" s="29"/>
      <c r="E51" s="29"/>
      <c r="F51" s="29"/>
      <c r="G51" s="29"/>
      <c r="H51" s="29"/>
      <c r="I51" s="29"/>
      <c r="J51" s="29"/>
      <c r="K51" s="47">
        <f t="shared" si="0"/>
        <v>43</v>
      </c>
      <c r="L51" s="139">
        <v>0</v>
      </c>
      <c r="M51" s="139">
        <v>0</v>
      </c>
      <c r="N51" s="139">
        <v>0</v>
      </c>
      <c r="O51" s="139">
        <v>0</v>
      </c>
      <c r="P51" s="139">
        <v>0</v>
      </c>
      <c r="Q51" s="139">
        <v>0</v>
      </c>
      <c r="R51" s="139">
        <v>0</v>
      </c>
      <c r="S51" s="139">
        <v>0</v>
      </c>
      <c r="T51" s="139">
        <v>0</v>
      </c>
      <c r="U51" s="139">
        <v>0</v>
      </c>
      <c r="V51" s="139">
        <v>0</v>
      </c>
      <c r="W51" s="139">
        <v>0</v>
      </c>
      <c r="X51" s="139">
        <v>0</v>
      </c>
      <c r="Y51" s="139">
        <v>0</v>
      </c>
      <c r="Z51" s="139">
        <v>0</v>
      </c>
      <c r="AA51" s="139">
        <v>0</v>
      </c>
      <c r="AB51" s="47">
        <f t="shared" si="1"/>
        <v>43</v>
      </c>
      <c r="AC51" s="139">
        <v>0</v>
      </c>
      <c r="AD51" s="139">
        <v>0</v>
      </c>
      <c r="AE51" s="139">
        <v>0</v>
      </c>
      <c r="AF51" s="139">
        <v>0</v>
      </c>
      <c r="AG51" s="139">
        <v>0</v>
      </c>
      <c r="AH51" s="139">
        <v>0</v>
      </c>
      <c r="AI51" s="139">
        <v>0</v>
      </c>
      <c r="AJ51" s="139">
        <v>0</v>
      </c>
      <c r="AK51" s="139">
        <v>0</v>
      </c>
      <c r="AL51" s="139">
        <v>0</v>
      </c>
      <c r="AM51" s="139">
        <v>0</v>
      </c>
      <c r="AN51" s="139">
        <v>0</v>
      </c>
      <c r="AO51" s="139">
        <v>0</v>
      </c>
      <c r="AP51" s="139">
        <v>0</v>
      </c>
      <c r="AQ51" s="139">
        <v>0</v>
      </c>
      <c r="AR51" s="139">
        <v>0</v>
      </c>
      <c r="AS51" s="47">
        <f t="shared" si="2"/>
        <v>43</v>
      </c>
      <c r="AT51" s="139">
        <v>0</v>
      </c>
      <c r="AU51" s="139">
        <v>0</v>
      </c>
      <c r="AV51" s="139">
        <v>0</v>
      </c>
      <c r="AW51" s="139">
        <v>0</v>
      </c>
      <c r="AX51" s="139">
        <v>0</v>
      </c>
      <c r="AY51" s="139">
        <v>0</v>
      </c>
      <c r="AZ51" s="139">
        <v>0</v>
      </c>
      <c r="BA51" s="139">
        <v>0</v>
      </c>
      <c r="BB51" s="139">
        <v>0</v>
      </c>
      <c r="BC51" s="139">
        <v>0</v>
      </c>
      <c r="BD51" s="139">
        <v>0</v>
      </c>
      <c r="BE51" s="139">
        <v>0</v>
      </c>
      <c r="BF51" s="139">
        <v>0</v>
      </c>
      <c r="BG51" s="139">
        <v>0</v>
      </c>
      <c r="BH51" s="139">
        <v>0</v>
      </c>
      <c r="BI51" s="139">
        <v>0</v>
      </c>
      <c r="BJ51" s="47">
        <f t="shared" si="3"/>
        <v>43</v>
      </c>
      <c r="BK51" s="139">
        <v>0</v>
      </c>
      <c r="BL51" s="139">
        <v>0</v>
      </c>
      <c r="BM51" s="139">
        <v>0</v>
      </c>
      <c r="BN51" s="139">
        <v>0</v>
      </c>
      <c r="BO51" s="139">
        <v>0</v>
      </c>
      <c r="BP51" s="139">
        <v>0</v>
      </c>
      <c r="BQ51" s="139">
        <v>0</v>
      </c>
      <c r="BR51" s="139">
        <v>0</v>
      </c>
      <c r="BS51" s="139">
        <v>0</v>
      </c>
      <c r="BT51" s="139">
        <v>0</v>
      </c>
      <c r="BU51" s="139">
        <v>0</v>
      </c>
      <c r="BV51" s="139">
        <v>0</v>
      </c>
      <c r="BW51" s="139">
        <v>0</v>
      </c>
      <c r="BX51" s="139">
        <v>0</v>
      </c>
      <c r="BY51" s="139">
        <v>0</v>
      </c>
      <c r="BZ51" s="139">
        <v>0</v>
      </c>
      <c r="CA51" s="47">
        <f t="shared" si="4"/>
        <v>43</v>
      </c>
      <c r="CB51" s="139">
        <v>0</v>
      </c>
      <c r="CC51" s="139">
        <v>0</v>
      </c>
      <c r="CD51" s="139">
        <v>0</v>
      </c>
      <c r="CE51" s="139">
        <v>0</v>
      </c>
      <c r="CF51" s="139">
        <v>0</v>
      </c>
      <c r="CG51" s="139">
        <v>0</v>
      </c>
      <c r="CH51" s="139">
        <v>0</v>
      </c>
      <c r="CI51" s="139">
        <v>0</v>
      </c>
      <c r="CJ51" s="139">
        <v>0</v>
      </c>
      <c r="CK51" s="139">
        <v>0</v>
      </c>
      <c r="CL51" s="139">
        <v>0</v>
      </c>
      <c r="CM51" s="139">
        <v>0</v>
      </c>
      <c r="CN51" s="139">
        <v>0</v>
      </c>
      <c r="CO51" s="139">
        <v>0</v>
      </c>
      <c r="CP51" s="139">
        <v>0</v>
      </c>
      <c r="CQ51" s="139">
        <v>0</v>
      </c>
    </row>
    <row r="52" spans="1:95" hidden="1" outlineLevel="1" x14ac:dyDescent="0.35">
      <c r="B52" s="53" t="str">
        <f>LOOKUP(K52,Inputs!$C$31:$C$630,Inputs!$D$31:$D$630)</f>
        <v>[project name]</v>
      </c>
      <c r="C52" s="31"/>
      <c r="D52" s="31"/>
      <c r="E52" s="31"/>
      <c r="F52" s="31"/>
      <c r="G52" s="31"/>
      <c r="H52" s="31"/>
      <c r="I52" s="31"/>
      <c r="J52" s="31"/>
      <c r="K52" s="48">
        <f t="shared" si="0"/>
        <v>44</v>
      </c>
      <c r="L52" s="141">
        <v>0</v>
      </c>
      <c r="M52" s="141">
        <v>0</v>
      </c>
      <c r="N52" s="141">
        <v>0</v>
      </c>
      <c r="O52" s="141">
        <v>0</v>
      </c>
      <c r="P52" s="141">
        <v>0</v>
      </c>
      <c r="Q52" s="141">
        <v>0</v>
      </c>
      <c r="R52" s="141">
        <v>0</v>
      </c>
      <c r="S52" s="141">
        <v>0</v>
      </c>
      <c r="T52" s="141">
        <v>0</v>
      </c>
      <c r="U52" s="141">
        <v>0</v>
      </c>
      <c r="V52" s="141">
        <v>0</v>
      </c>
      <c r="W52" s="141">
        <v>0</v>
      </c>
      <c r="X52" s="141">
        <v>0</v>
      </c>
      <c r="Y52" s="141">
        <v>0</v>
      </c>
      <c r="Z52" s="141">
        <v>0</v>
      </c>
      <c r="AA52" s="141">
        <v>0</v>
      </c>
      <c r="AB52" s="48">
        <f t="shared" si="1"/>
        <v>44</v>
      </c>
      <c r="AC52" s="141">
        <v>0</v>
      </c>
      <c r="AD52" s="141">
        <v>0</v>
      </c>
      <c r="AE52" s="141">
        <v>0</v>
      </c>
      <c r="AF52" s="141">
        <v>0</v>
      </c>
      <c r="AG52" s="141">
        <v>0</v>
      </c>
      <c r="AH52" s="141">
        <v>0</v>
      </c>
      <c r="AI52" s="141">
        <v>0</v>
      </c>
      <c r="AJ52" s="141">
        <v>0</v>
      </c>
      <c r="AK52" s="141">
        <v>0</v>
      </c>
      <c r="AL52" s="141">
        <v>0</v>
      </c>
      <c r="AM52" s="141">
        <v>0</v>
      </c>
      <c r="AN52" s="141">
        <v>0</v>
      </c>
      <c r="AO52" s="141">
        <v>0</v>
      </c>
      <c r="AP52" s="141">
        <v>0</v>
      </c>
      <c r="AQ52" s="141">
        <v>0</v>
      </c>
      <c r="AR52" s="141">
        <v>0</v>
      </c>
      <c r="AS52" s="48">
        <f t="shared" si="2"/>
        <v>44</v>
      </c>
      <c r="AT52" s="141">
        <v>0</v>
      </c>
      <c r="AU52" s="141">
        <v>0</v>
      </c>
      <c r="AV52" s="141">
        <v>0</v>
      </c>
      <c r="AW52" s="141">
        <v>0</v>
      </c>
      <c r="AX52" s="141">
        <v>0</v>
      </c>
      <c r="AY52" s="141">
        <v>0</v>
      </c>
      <c r="AZ52" s="141">
        <v>0</v>
      </c>
      <c r="BA52" s="141">
        <v>0</v>
      </c>
      <c r="BB52" s="141">
        <v>0</v>
      </c>
      <c r="BC52" s="141">
        <v>0</v>
      </c>
      <c r="BD52" s="141">
        <v>0</v>
      </c>
      <c r="BE52" s="141">
        <v>0</v>
      </c>
      <c r="BF52" s="141">
        <v>0</v>
      </c>
      <c r="BG52" s="141">
        <v>0</v>
      </c>
      <c r="BH52" s="141">
        <v>0</v>
      </c>
      <c r="BI52" s="141">
        <v>0</v>
      </c>
      <c r="BJ52" s="48">
        <f t="shared" si="3"/>
        <v>44</v>
      </c>
      <c r="BK52" s="141">
        <v>0</v>
      </c>
      <c r="BL52" s="141">
        <v>0</v>
      </c>
      <c r="BM52" s="141">
        <v>0</v>
      </c>
      <c r="BN52" s="141">
        <v>0</v>
      </c>
      <c r="BO52" s="141">
        <v>0</v>
      </c>
      <c r="BP52" s="141">
        <v>0</v>
      </c>
      <c r="BQ52" s="141">
        <v>0</v>
      </c>
      <c r="BR52" s="141">
        <v>0</v>
      </c>
      <c r="BS52" s="141">
        <v>0</v>
      </c>
      <c r="BT52" s="141">
        <v>0</v>
      </c>
      <c r="BU52" s="141">
        <v>0</v>
      </c>
      <c r="BV52" s="141">
        <v>0</v>
      </c>
      <c r="BW52" s="141">
        <v>0</v>
      </c>
      <c r="BX52" s="141">
        <v>0</v>
      </c>
      <c r="BY52" s="141">
        <v>0</v>
      </c>
      <c r="BZ52" s="141">
        <v>0</v>
      </c>
      <c r="CA52" s="48">
        <f t="shared" si="4"/>
        <v>44</v>
      </c>
      <c r="CB52" s="141">
        <v>0</v>
      </c>
      <c r="CC52" s="141">
        <v>0</v>
      </c>
      <c r="CD52" s="141">
        <v>0</v>
      </c>
      <c r="CE52" s="141">
        <v>0</v>
      </c>
      <c r="CF52" s="141">
        <v>0</v>
      </c>
      <c r="CG52" s="141">
        <v>0</v>
      </c>
      <c r="CH52" s="141">
        <v>0</v>
      </c>
      <c r="CI52" s="141">
        <v>0</v>
      </c>
      <c r="CJ52" s="141">
        <v>0</v>
      </c>
      <c r="CK52" s="141">
        <v>0</v>
      </c>
      <c r="CL52" s="141">
        <v>0</v>
      </c>
      <c r="CM52" s="141">
        <v>0</v>
      </c>
      <c r="CN52" s="141">
        <v>0</v>
      </c>
      <c r="CO52" s="141">
        <v>0</v>
      </c>
      <c r="CP52" s="141">
        <v>0</v>
      </c>
      <c r="CQ52" s="141">
        <v>0</v>
      </c>
    </row>
    <row r="53" spans="1:95" hidden="1" outlineLevel="1" x14ac:dyDescent="0.35">
      <c r="A53" s="21"/>
      <c r="B53" s="52" t="str">
        <f>LOOKUP(K53,Inputs!$C$31:$C$630,Inputs!$D$31:$D$630)</f>
        <v>[project name]</v>
      </c>
      <c r="C53" s="29"/>
      <c r="D53" s="29"/>
      <c r="E53" s="29"/>
      <c r="F53" s="29"/>
      <c r="G53" s="29"/>
      <c r="H53" s="29"/>
      <c r="I53" s="29"/>
      <c r="J53" s="29"/>
      <c r="K53" s="47">
        <f t="shared" si="0"/>
        <v>45</v>
      </c>
      <c r="L53" s="139">
        <v>0</v>
      </c>
      <c r="M53" s="139">
        <v>0</v>
      </c>
      <c r="N53" s="139">
        <v>0</v>
      </c>
      <c r="O53" s="139">
        <v>0</v>
      </c>
      <c r="P53" s="139">
        <v>0</v>
      </c>
      <c r="Q53" s="139">
        <v>0</v>
      </c>
      <c r="R53" s="139">
        <v>0</v>
      </c>
      <c r="S53" s="139">
        <v>0</v>
      </c>
      <c r="T53" s="139">
        <v>0</v>
      </c>
      <c r="U53" s="139">
        <v>0</v>
      </c>
      <c r="V53" s="139">
        <v>0</v>
      </c>
      <c r="W53" s="139">
        <v>0</v>
      </c>
      <c r="X53" s="139">
        <v>0</v>
      </c>
      <c r="Y53" s="139">
        <v>0</v>
      </c>
      <c r="Z53" s="139">
        <v>0</v>
      </c>
      <c r="AA53" s="139">
        <v>0</v>
      </c>
      <c r="AB53" s="47">
        <f t="shared" si="1"/>
        <v>45</v>
      </c>
      <c r="AC53" s="139">
        <v>0</v>
      </c>
      <c r="AD53" s="139">
        <v>0</v>
      </c>
      <c r="AE53" s="139">
        <v>0</v>
      </c>
      <c r="AF53" s="139">
        <v>0</v>
      </c>
      <c r="AG53" s="139">
        <v>0</v>
      </c>
      <c r="AH53" s="139">
        <v>0</v>
      </c>
      <c r="AI53" s="139">
        <v>0</v>
      </c>
      <c r="AJ53" s="139">
        <v>0</v>
      </c>
      <c r="AK53" s="139">
        <v>0</v>
      </c>
      <c r="AL53" s="139">
        <v>0</v>
      </c>
      <c r="AM53" s="139">
        <v>0</v>
      </c>
      <c r="AN53" s="139">
        <v>0</v>
      </c>
      <c r="AO53" s="139">
        <v>0</v>
      </c>
      <c r="AP53" s="139">
        <v>0</v>
      </c>
      <c r="AQ53" s="139">
        <v>0</v>
      </c>
      <c r="AR53" s="139">
        <v>0</v>
      </c>
      <c r="AS53" s="47">
        <f t="shared" si="2"/>
        <v>45</v>
      </c>
      <c r="AT53" s="139">
        <v>0</v>
      </c>
      <c r="AU53" s="139">
        <v>0</v>
      </c>
      <c r="AV53" s="139">
        <v>0</v>
      </c>
      <c r="AW53" s="139">
        <v>0</v>
      </c>
      <c r="AX53" s="139">
        <v>0</v>
      </c>
      <c r="AY53" s="139">
        <v>0</v>
      </c>
      <c r="AZ53" s="139">
        <v>0</v>
      </c>
      <c r="BA53" s="139">
        <v>0</v>
      </c>
      <c r="BB53" s="139">
        <v>0</v>
      </c>
      <c r="BC53" s="139">
        <v>0</v>
      </c>
      <c r="BD53" s="139">
        <v>0</v>
      </c>
      <c r="BE53" s="139">
        <v>0</v>
      </c>
      <c r="BF53" s="139">
        <v>0</v>
      </c>
      <c r="BG53" s="139">
        <v>0</v>
      </c>
      <c r="BH53" s="139">
        <v>0</v>
      </c>
      <c r="BI53" s="139">
        <v>0</v>
      </c>
      <c r="BJ53" s="47">
        <f t="shared" si="3"/>
        <v>45</v>
      </c>
      <c r="BK53" s="139">
        <v>0</v>
      </c>
      <c r="BL53" s="139">
        <v>0</v>
      </c>
      <c r="BM53" s="139">
        <v>0</v>
      </c>
      <c r="BN53" s="139">
        <v>0</v>
      </c>
      <c r="BO53" s="139">
        <v>0</v>
      </c>
      <c r="BP53" s="139">
        <v>0</v>
      </c>
      <c r="BQ53" s="139">
        <v>0</v>
      </c>
      <c r="BR53" s="139">
        <v>0</v>
      </c>
      <c r="BS53" s="139">
        <v>0</v>
      </c>
      <c r="BT53" s="139">
        <v>0</v>
      </c>
      <c r="BU53" s="139">
        <v>0</v>
      </c>
      <c r="BV53" s="139">
        <v>0</v>
      </c>
      <c r="BW53" s="139">
        <v>0</v>
      </c>
      <c r="BX53" s="139">
        <v>0</v>
      </c>
      <c r="BY53" s="139">
        <v>0</v>
      </c>
      <c r="BZ53" s="139">
        <v>0</v>
      </c>
      <c r="CA53" s="47">
        <f t="shared" si="4"/>
        <v>45</v>
      </c>
      <c r="CB53" s="139">
        <v>0</v>
      </c>
      <c r="CC53" s="139">
        <v>0</v>
      </c>
      <c r="CD53" s="139">
        <v>0</v>
      </c>
      <c r="CE53" s="139">
        <v>0</v>
      </c>
      <c r="CF53" s="139">
        <v>0</v>
      </c>
      <c r="CG53" s="139">
        <v>0</v>
      </c>
      <c r="CH53" s="139">
        <v>0</v>
      </c>
      <c r="CI53" s="139">
        <v>0</v>
      </c>
      <c r="CJ53" s="139">
        <v>0</v>
      </c>
      <c r="CK53" s="139">
        <v>0</v>
      </c>
      <c r="CL53" s="139">
        <v>0</v>
      </c>
      <c r="CM53" s="139">
        <v>0</v>
      </c>
      <c r="CN53" s="139">
        <v>0</v>
      </c>
      <c r="CO53" s="139">
        <v>0</v>
      </c>
      <c r="CP53" s="139">
        <v>0</v>
      </c>
      <c r="CQ53" s="139">
        <v>0</v>
      </c>
    </row>
    <row r="54" spans="1:95" hidden="1" outlineLevel="1" x14ac:dyDescent="0.35">
      <c r="B54" s="53" t="str">
        <f>LOOKUP(K54,Inputs!$C$31:$C$630,Inputs!$D$31:$D$630)</f>
        <v>[project name]</v>
      </c>
      <c r="C54" s="31"/>
      <c r="D54" s="31"/>
      <c r="E54" s="31"/>
      <c r="F54" s="31"/>
      <c r="G54" s="31"/>
      <c r="H54" s="31"/>
      <c r="I54" s="31"/>
      <c r="J54" s="31"/>
      <c r="K54" s="48">
        <f t="shared" si="0"/>
        <v>46</v>
      </c>
      <c r="L54" s="141">
        <v>0</v>
      </c>
      <c r="M54" s="141">
        <v>0</v>
      </c>
      <c r="N54" s="141">
        <v>0</v>
      </c>
      <c r="O54" s="141">
        <v>0</v>
      </c>
      <c r="P54" s="141">
        <v>0</v>
      </c>
      <c r="Q54" s="141">
        <v>0</v>
      </c>
      <c r="R54" s="141">
        <v>0</v>
      </c>
      <c r="S54" s="141">
        <v>0</v>
      </c>
      <c r="T54" s="141">
        <v>0</v>
      </c>
      <c r="U54" s="141">
        <v>0</v>
      </c>
      <c r="V54" s="141">
        <v>0</v>
      </c>
      <c r="W54" s="141">
        <v>0</v>
      </c>
      <c r="X54" s="141">
        <v>0</v>
      </c>
      <c r="Y54" s="141">
        <v>0</v>
      </c>
      <c r="Z54" s="141">
        <v>0</v>
      </c>
      <c r="AA54" s="141">
        <v>0</v>
      </c>
      <c r="AB54" s="48">
        <f t="shared" si="1"/>
        <v>46</v>
      </c>
      <c r="AC54" s="141">
        <v>0</v>
      </c>
      <c r="AD54" s="141">
        <v>0</v>
      </c>
      <c r="AE54" s="141">
        <v>0</v>
      </c>
      <c r="AF54" s="141">
        <v>0</v>
      </c>
      <c r="AG54" s="141">
        <v>0</v>
      </c>
      <c r="AH54" s="141">
        <v>0</v>
      </c>
      <c r="AI54" s="141">
        <v>0</v>
      </c>
      <c r="AJ54" s="141">
        <v>0</v>
      </c>
      <c r="AK54" s="141">
        <v>0</v>
      </c>
      <c r="AL54" s="141">
        <v>0</v>
      </c>
      <c r="AM54" s="141">
        <v>0</v>
      </c>
      <c r="AN54" s="141">
        <v>0</v>
      </c>
      <c r="AO54" s="141">
        <v>0</v>
      </c>
      <c r="AP54" s="141">
        <v>0</v>
      </c>
      <c r="AQ54" s="141">
        <v>0</v>
      </c>
      <c r="AR54" s="141">
        <v>0</v>
      </c>
      <c r="AS54" s="48">
        <f t="shared" si="2"/>
        <v>46</v>
      </c>
      <c r="AT54" s="141">
        <v>0</v>
      </c>
      <c r="AU54" s="141">
        <v>0</v>
      </c>
      <c r="AV54" s="141">
        <v>0</v>
      </c>
      <c r="AW54" s="141">
        <v>0</v>
      </c>
      <c r="AX54" s="141">
        <v>0</v>
      </c>
      <c r="AY54" s="141">
        <v>0</v>
      </c>
      <c r="AZ54" s="141">
        <v>0</v>
      </c>
      <c r="BA54" s="141">
        <v>0</v>
      </c>
      <c r="BB54" s="141">
        <v>0</v>
      </c>
      <c r="BC54" s="141">
        <v>0</v>
      </c>
      <c r="BD54" s="141">
        <v>0</v>
      </c>
      <c r="BE54" s="141">
        <v>0</v>
      </c>
      <c r="BF54" s="141">
        <v>0</v>
      </c>
      <c r="BG54" s="141">
        <v>0</v>
      </c>
      <c r="BH54" s="141">
        <v>0</v>
      </c>
      <c r="BI54" s="141">
        <v>0</v>
      </c>
      <c r="BJ54" s="48">
        <f t="shared" si="3"/>
        <v>46</v>
      </c>
      <c r="BK54" s="141">
        <v>0</v>
      </c>
      <c r="BL54" s="141">
        <v>0</v>
      </c>
      <c r="BM54" s="141">
        <v>0</v>
      </c>
      <c r="BN54" s="141">
        <v>0</v>
      </c>
      <c r="BO54" s="141">
        <v>0</v>
      </c>
      <c r="BP54" s="141">
        <v>0</v>
      </c>
      <c r="BQ54" s="141">
        <v>0</v>
      </c>
      <c r="BR54" s="141">
        <v>0</v>
      </c>
      <c r="BS54" s="141">
        <v>0</v>
      </c>
      <c r="BT54" s="141">
        <v>0</v>
      </c>
      <c r="BU54" s="141">
        <v>0</v>
      </c>
      <c r="BV54" s="141">
        <v>0</v>
      </c>
      <c r="BW54" s="141">
        <v>0</v>
      </c>
      <c r="BX54" s="141">
        <v>0</v>
      </c>
      <c r="BY54" s="141">
        <v>0</v>
      </c>
      <c r="BZ54" s="141">
        <v>0</v>
      </c>
      <c r="CA54" s="48">
        <f t="shared" si="4"/>
        <v>46</v>
      </c>
      <c r="CB54" s="141">
        <v>0</v>
      </c>
      <c r="CC54" s="141">
        <v>0</v>
      </c>
      <c r="CD54" s="141">
        <v>0</v>
      </c>
      <c r="CE54" s="141">
        <v>0</v>
      </c>
      <c r="CF54" s="141">
        <v>0</v>
      </c>
      <c r="CG54" s="141">
        <v>0</v>
      </c>
      <c r="CH54" s="141">
        <v>0</v>
      </c>
      <c r="CI54" s="141">
        <v>0</v>
      </c>
      <c r="CJ54" s="141">
        <v>0</v>
      </c>
      <c r="CK54" s="141">
        <v>0</v>
      </c>
      <c r="CL54" s="141">
        <v>0</v>
      </c>
      <c r="CM54" s="141">
        <v>0</v>
      </c>
      <c r="CN54" s="141">
        <v>0</v>
      </c>
      <c r="CO54" s="141">
        <v>0</v>
      </c>
      <c r="CP54" s="141">
        <v>0</v>
      </c>
      <c r="CQ54" s="141">
        <v>0</v>
      </c>
    </row>
    <row r="55" spans="1:95" hidden="1" outlineLevel="1" x14ac:dyDescent="0.35">
      <c r="A55" s="21"/>
      <c r="B55" s="52" t="str">
        <f>LOOKUP(K55,Inputs!$C$31:$C$630,Inputs!$D$31:$D$630)</f>
        <v>[project name]</v>
      </c>
      <c r="C55" s="29"/>
      <c r="D55" s="29"/>
      <c r="E55" s="29"/>
      <c r="F55" s="29"/>
      <c r="G55" s="29"/>
      <c r="H55" s="29"/>
      <c r="I55" s="29"/>
      <c r="J55" s="29"/>
      <c r="K55" s="47">
        <f t="shared" si="0"/>
        <v>47</v>
      </c>
      <c r="L55" s="139">
        <v>0</v>
      </c>
      <c r="M55" s="139">
        <v>0</v>
      </c>
      <c r="N55" s="139">
        <v>0</v>
      </c>
      <c r="O55" s="139">
        <v>0</v>
      </c>
      <c r="P55" s="139">
        <v>0</v>
      </c>
      <c r="Q55" s="139">
        <v>0</v>
      </c>
      <c r="R55" s="139">
        <v>0</v>
      </c>
      <c r="S55" s="139">
        <v>0</v>
      </c>
      <c r="T55" s="139">
        <v>0</v>
      </c>
      <c r="U55" s="139">
        <v>0</v>
      </c>
      <c r="V55" s="139">
        <v>0</v>
      </c>
      <c r="W55" s="139">
        <v>0</v>
      </c>
      <c r="X55" s="139">
        <v>0</v>
      </c>
      <c r="Y55" s="139">
        <v>0</v>
      </c>
      <c r="Z55" s="139">
        <v>0</v>
      </c>
      <c r="AA55" s="139">
        <v>0</v>
      </c>
      <c r="AB55" s="47">
        <f t="shared" si="1"/>
        <v>47</v>
      </c>
      <c r="AC55" s="139">
        <v>0</v>
      </c>
      <c r="AD55" s="139">
        <v>0</v>
      </c>
      <c r="AE55" s="139">
        <v>0</v>
      </c>
      <c r="AF55" s="139">
        <v>0</v>
      </c>
      <c r="AG55" s="139">
        <v>0</v>
      </c>
      <c r="AH55" s="139">
        <v>0</v>
      </c>
      <c r="AI55" s="139">
        <v>0</v>
      </c>
      <c r="AJ55" s="139">
        <v>0</v>
      </c>
      <c r="AK55" s="139">
        <v>0</v>
      </c>
      <c r="AL55" s="139">
        <v>0</v>
      </c>
      <c r="AM55" s="139">
        <v>0</v>
      </c>
      <c r="AN55" s="139">
        <v>0</v>
      </c>
      <c r="AO55" s="139">
        <v>0</v>
      </c>
      <c r="AP55" s="139">
        <v>0</v>
      </c>
      <c r="AQ55" s="139">
        <v>0</v>
      </c>
      <c r="AR55" s="139">
        <v>0</v>
      </c>
      <c r="AS55" s="47">
        <f t="shared" si="2"/>
        <v>47</v>
      </c>
      <c r="AT55" s="139">
        <v>0</v>
      </c>
      <c r="AU55" s="139">
        <v>0</v>
      </c>
      <c r="AV55" s="139">
        <v>0</v>
      </c>
      <c r="AW55" s="139">
        <v>0</v>
      </c>
      <c r="AX55" s="139">
        <v>0</v>
      </c>
      <c r="AY55" s="139">
        <v>0</v>
      </c>
      <c r="AZ55" s="139">
        <v>0</v>
      </c>
      <c r="BA55" s="139">
        <v>0</v>
      </c>
      <c r="BB55" s="139">
        <v>0</v>
      </c>
      <c r="BC55" s="139">
        <v>0</v>
      </c>
      <c r="BD55" s="139">
        <v>0</v>
      </c>
      <c r="BE55" s="139">
        <v>0</v>
      </c>
      <c r="BF55" s="139">
        <v>0</v>
      </c>
      <c r="BG55" s="139">
        <v>0</v>
      </c>
      <c r="BH55" s="139">
        <v>0</v>
      </c>
      <c r="BI55" s="139">
        <v>0</v>
      </c>
      <c r="BJ55" s="47">
        <f t="shared" si="3"/>
        <v>47</v>
      </c>
      <c r="BK55" s="139">
        <v>0</v>
      </c>
      <c r="BL55" s="139">
        <v>0</v>
      </c>
      <c r="BM55" s="139">
        <v>0</v>
      </c>
      <c r="BN55" s="139">
        <v>0</v>
      </c>
      <c r="BO55" s="139">
        <v>0</v>
      </c>
      <c r="BP55" s="139">
        <v>0</v>
      </c>
      <c r="BQ55" s="139">
        <v>0</v>
      </c>
      <c r="BR55" s="139">
        <v>0</v>
      </c>
      <c r="BS55" s="139">
        <v>0</v>
      </c>
      <c r="BT55" s="139">
        <v>0</v>
      </c>
      <c r="BU55" s="139">
        <v>0</v>
      </c>
      <c r="BV55" s="139">
        <v>0</v>
      </c>
      <c r="BW55" s="139">
        <v>0</v>
      </c>
      <c r="BX55" s="139">
        <v>0</v>
      </c>
      <c r="BY55" s="139">
        <v>0</v>
      </c>
      <c r="BZ55" s="139">
        <v>0</v>
      </c>
      <c r="CA55" s="47">
        <f t="shared" si="4"/>
        <v>47</v>
      </c>
      <c r="CB55" s="139">
        <v>0</v>
      </c>
      <c r="CC55" s="139">
        <v>0</v>
      </c>
      <c r="CD55" s="139">
        <v>0</v>
      </c>
      <c r="CE55" s="139">
        <v>0</v>
      </c>
      <c r="CF55" s="139">
        <v>0</v>
      </c>
      <c r="CG55" s="139">
        <v>0</v>
      </c>
      <c r="CH55" s="139">
        <v>0</v>
      </c>
      <c r="CI55" s="139">
        <v>0</v>
      </c>
      <c r="CJ55" s="139">
        <v>0</v>
      </c>
      <c r="CK55" s="139">
        <v>0</v>
      </c>
      <c r="CL55" s="139">
        <v>0</v>
      </c>
      <c r="CM55" s="139">
        <v>0</v>
      </c>
      <c r="CN55" s="139">
        <v>0</v>
      </c>
      <c r="CO55" s="139">
        <v>0</v>
      </c>
      <c r="CP55" s="139">
        <v>0</v>
      </c>
      <c r="CQ55" s="139">
        <v>0</v>
      </c>
    </row>
    <row r="56" spans="1:95" hidden="1" outlineLevel="1" x14ac:dyDescent="0.35">
      <c r="B56" s="53" t="str">
        <f>LOOKUP(K56,Inputs!$C$31:$C$630,Inputs!$D$31:$D$630)</f>
        <v>[project name]</v>
      </c>
      <c r="C56" s="31"/>
      <c r="D56" s="31"/>
      <c r="E56" s="31"/>
      <c r="F56" s="31"/>
      <c r="G56" s="31"/>
      <c r="H56" s="31"/>
      <c r="I56" s="31"/>
      <c r="J56" s="31"/>
      <c r="K56" s="48">
        <f t="shared" si="0"/>
        <v>48</v>
      </c>
      <c r="L56" s="141">
        <v>0</v>
      </c>
      <c r="M56" s="141">
        <v>0</v>
      </c>
      <c r="N56" s="141">
        <v>0</v>
      </c>
      <c r="O56" s="141">
        <v>0</v>
      </c>
      <c r="P56" s="141">
        <v>0</v>
      </c>
      <c r="Q56" s="141">
        <v>0</v>
      </c>
      <c r="R56" s="141">
        <v>0</v>
      </c>
      <c r="S56" s="141">
        <v>0</v>
      </c>
      <c r="T56" s="141">
        <v>0</v>
      </c>
      <c r="U56" s="141">
        <v>0</v>
      </c>
      <c r="V56" s="141">
        <v>0</v>
      </c>
      <c r="W56" s="141">
        <v>0</v>
      </c>
      <c r="X56" s="141">
        <v>0</v>
      </c>
      <c r="Y56" s="141">
        <v>0</v>
      </c>
      <c r="Z56" s="141">
        <v>0</v>
      </c>
      <c r="AA56" s="141">
        <v>0</v>
      </c>
      <c r="AB56" s="48">
        <f t="shared" si="1"/>
        <v>48</v>
      </c>
      <c r="AC56" s="141">
        <v>0</v>
      </c>
      <c r="AD56" s="141">
        <v>0</v>
      </c>
      <c r="AE56" s="141">
        <v>0</v>
      </c>
      <c r="AF56" s="141">
        <v>0</v>
      </c>
      <c r="AG56" s="141">
        <v>0</v>
      </c>
      <c r="AH56" s="141">
        <v>0</v>
      </c>
      <c r="AI56" s="141">
        <v>0</v>
      </c>
      <c r="AJ56" s="141">
        <v>0</v>
      </c>
      <c r="AK56" s="141">
        <v>0</v>
      </c>
      <c r="AL56" s="141">
        <v>0</v>
      </c>
      <c r="AM56" s="141">
        <v>0</v>
      </c>
      <c r="AN56" s="141">
        <v>0</v>
      </c>
      <c r="AO56" s="141">
        <v>0</v>
      </c>
      <c r="AP56" s="141">
        <v>0</v>
      </c>
      <c r="AQ56" s="141">
        <v>0</v>
      </c>
      <c r="AR56" s="141">
        <v>0</v>
      </c>
      <c r="AS56" s="48">
        <f t="shared" si="2"/>
        <v>48</v>
      </c>
      <c r="AT56" s="141">
        <v>0</v>
      </c>
      <c r="AU56" s="141">
        <v>0</v>
      </c>
      <c r="AV56" s="141">
        <v>0</v>
      </c>
      <c r="AW56" s="141">
        <v>0</v>
      </c>
      <c r="AX56" s="141">
        <v>0</v>
      </c>
      <c r="AY56" s="141">
        <v>0</v>
      </c>
      <c r="AZ56" s="141">
        <v>0</v>
      </c>
      <c r="BA56" s="141">
        <v>0</v>
      </c>
      <c r="BB56" s="141">
        <v>0</v>
      </c>
      <c r="BC56" s="141">
        <v>0</v>
      </c>
      <c r="BD56" s="141">
        <v>0</v>
      </c>
      <c r="BE56" s="141">
        <v>0</v>
      </c>
      <c r="BF56" s="141">
        <v>0</v>
      </c>
      <c r="BG56" s="141">
        <v>0</v>
      </c>
      <c r="BH56" s="141">
        <v>0</v>
      </c>
      <c r="BI56" s="141">
        <v>0</v>
      </c>
      <c r="BJ56" s="48">
        <f t="shared" si="3"/>
        <v>48</v>
      </c>
      <c r="BK56" s="141">
        <v>0</v>
      </c>
      <c r="BL56" s="141">
        <v>0</v>
      </c>
      <c r="BM56" s="141">
        <v>0</v>
      </c>
      <c r="BN56" s="141">
        <v>0</v>
      </c>
      <c r="BO56" s="141">
        <v>0</v>
      </c>
      <c r="BP56" s="141">
        <v>0</v>
      </c>
      <c r="BQ56" s="141">
        <v>0</v>
      </c>
      <c r="BR56" s="141">
        <v>0</v>
      </c>
      <c r="BS56" s="141">
        <v>0</v>
      </c>
      <c r="BT56" s="141">
        <v>0</v>
      </c>
      <c r="BU56" s="141">
        <v>0</v>
      </c>
      <c r="BV56" s="141">
        <v>0</v>
      </c>
      <c r="BW56" s="141">
        <v>0</v>
      </c>
      <c r="BX56" s="141">
        <v>0</v>
      </c>
      <c r="BY56" s="141">
        <v>0</v>
      </c>
      <c r="BZ56" s="141">
        <v>0</v>
      </c>
      <c r="CA56" s="48">
        <f t="shared" si="4"/>
        <v>48</v>
      </c>
      <c r="CB56" s="141">
        <v>0</v>
      </c>
      <c r="CC56" s="141">
        <v>0</v>
      </c>
      <c r="CD56" s="141">
        <v>0</v>
      </c>
      <c r="CE56" s="141">
        <v>0</v>
      </c>
      <c r="CF56" s="141">
        <v>0</v>
      </c>
      <c r="CG56" s="141">
        <v>0</v>
      </c>
      <c r="CH56" s="141">
        <v>0</v>
      </c>
      <c r="CI56" s="141">
        <v>0</v>
      </c>
      <c r="CJ56" s="141">
        <v>0</v>
      </c>
      <c r="CK56" s="141">
        <v>0</v>
      </c>
      <c r="CL56" s="141">
        <v>0</v>
      </c>
      <c r="CM56" s="141">
        <v>0</v>
      </c>
      <c r="CN56" s="141">
        <v>0</v>
      </c>
      <c r="CO56" s="141">
        <v>0</v>
      </c>
      <c r="CP56" s="141">
        <v>0</v>
      </c>
      <c r="CQ56" s="141">
        <v>0</v>
      </c>
    </row>
    <row r="57" spans="1:95" hidden="1" outlineLevel="1" x14ac:dyDescent="0.35">
      <c r="A57" s="21"/>
      <c r="B57" s="52" t="str">
        <f>LOOKUP(K57,Inputs!$C$31:$C$630,Inputs!$D$31:$D$630)</f>
        <v>[project name]</v>
      </c>
      <c r="C57" s="29"/>
      <c r="D57" s="29"/>
      <c r="E57" s="29"/>
      <c r="F57" s="29"/>
      <c r="G57" s="29"/>
      <c r="H57" s="29"/>
      <c r="I57" s="29"/>
      <c r="J57" s="29"/>
      <c r="K57" s="47">
        <f t="shared" si="0"/>
        <v>49</v>
      </c>
      <c r="L57" s="139">
        <v>0</v>
      </c>
      <c r="M57" s="139">
        <v>0</v>
      </c>
      <c r="N57" s="139">
        <v>0</v>
      </c>
      <c r="O57" s="139">
        <v>0</v>
      </c>
      <c r="P57" s="139">
        <v>0</v>
      </c>
      <c r="Q57" s="139">
        <v>0</v>
      </c>
      <c r="R57" s="139">
        <v>0</v>
      </c>
      <c r="S57" s="139">
        <v>0</v>
      </c>
      <c r="T57" s="139">
        <v>0</v>
      </c>
      <c r="U57" s="139">
        <v>0</v>
      </c>
      <c r="V57" s="139">
        <v>0</v>
      </c>
      <c r="W57" s="139">
        <v>0</v>
      </c>
      <c r="X57" s="139">
        <v>0</v>
      </c>
      <c r="Y57" s="139">
        <v>0</v>
      </c>
      <c r="Z57" s="139">
        <v>0</v>
      </c>
      <c r="AA57" s="139">
        <v>0</v>
      </c>
      <c r="AB57" s="47">
        <f t="shared" si="1"/>
        <v>49</v>
      </c>
      <c r="AC57" s="139">
        <v>0</v>
      </c>
      <c r="AD57" s="139">
        <v>0</v>
      </c>
      <c r="AE57" s="139">
        <v>0</v>
      </c>
      <c r="AF57" s="139">
        <v>0</v>
      </c>
      <c r="AG57" s="139">
        <v>0</v>
      </c>
      <c r="AH57" s="139">
        <v>0</v>
      </c>
      <c r="AI57" s="139">
        <v>0</v>
      </c>
      <c r="AJ57" s="139">
        <v>0</v>
      </c>
      <c r="AK57" s="139">
        <v>0</v>
      </c>
      <c r="AL57" s="139">
        <v>0</v>
      </c>
      <c r="AM57" s="139">
        <v>0</v>
      </c>
      <c r="AN57" s="139">
        <v>0</v>
      </c>
      <c r="AO57" s="139">
        <v>0</v>
      </c>
      <c r="AP57" s="139">
        <v>0</v>
      </c>
      <c r="AQ57" s="139">
        <v>0</v>
      </c>
      <c r="AR57" s="139">
        <v>0</v>
      </c>
      <c r="AS57" s="47">
        <f t="shared" si="2"/>
        <v>49</v>
      </c>
      <c r="AT57" s="139">
        <v>0</v>
      </c>
      <c r="AU57" s="139">
        <v>0</v>
      </c>
      <c r="AV57" s="139">
        <v>0</v>
      </c>
      <c r="AW57" s="139">
        <v>0</v>
      </c>
      <c r="AX57" s="139">
        <v>0</v>
      </c>
      <c r="AY57" s="139">
        <v>0</v>
      </c>
      <c r="AZ57" s="139">
        <v>0</v>
      </c>
      <c r="BA57" s="139">
        <v>0</v>
      </c>
      <c r="BB57" s="139">
        <v>0</v>
      </c>
      <c r="BC57" s="139">
        <v>0</v>
      </c>
      <c r="BD57" s="139">
        <v>0</v>
      </c>
      <c r="BE57" s="139">
        <v>0</v>
      </c>
      <c r="BF57" s="139">
        <v>0</v>
      </c>
      <c r="BG57" s="139">
        <v>0</v>
      </c>
      <c r="BH57" s="139">
        <v>0</v>
      </c>
      <c r="BI57" s="139">
        <v>0</v>
      </c>
      <c r="BJ57" s="47">
        <f t="shared" si="3"/>
        <v>49</v>
      </c>
      <c r="BK57" s="139">
        <v>0</v>
      </c>
      <c r="BL57" s="139">
        <v>0</v>
      </c>
      <c r="BM57" s="139">
        <v>0</v>
      </c>
      <c r="BN57" s="139">
        <v>0</v>
      </c>
      <c r="BO57" s="139">
        <v>0</v>
      </c>
      <c r="BP57" s="139">
        <v>0</v>
      </c>
      <c r="BQ57" s="139">
        <v>0</v>
      </c>
      <c r="BR57" s="139">
        <v>0</v>
      </c>
      <c r="BS57" s="139">
        <v>0</v>
      </c>
      <c r="BT57" s="139">
        <v>0</v>
      </c>
      <c r="BU57" s="139">
        <v>0</v>
      </c>
      <c r="BV57" s="139">
        <v>0</v>
      </c>
      <c r="BW57" s="139">
        <v>0</v>
      </c>
      <c r="BX57" s="139">
        <v>0</v>
      </c>
      <c r="BY57" s="139">
        <v>0</v>
      </c>
      <c r="BZ57" s="139">
        <v>0</v>
      </c>
      <c r="CA57" s="47">
        <f t="shared" si="4"/>
        <v>49</v>
      </c>
      <c r="CB57" s="139">
        <v>0</v>
      </c>
      <c r="CC57" s="139">
        <v>0</v>
      </c>
      <c r="CD57" s="139">
        <v>0</v>
      </c>
      <c r="CE57" s="139">
        <v>0</v>
      </c>
      <c r="CF57" s="139">
        <v>0</v>
      </c>
      <c r="CG57" s="139">
        <v>0</v>
      </c>
      <c r="CH57" s="139">
        <v>0</v>
      </c>
      <c r="CI57" s="139">
        <v>0</v>
      </c>
      <c r="CJ57" s="139">
        <v>0</v>
      </c>
      <c r="CK57" s="139">
        <v>0</v>
      </c>
      <c r="CL57" s="139">
        <v>0</v>
      </c>
      <c r="CM57" s="139">
        <v>0</v>
      </c>
      <c r="CN57" s="139">
        <v>0</v>
      </c>
      <c r="CO57" s="139">
        <v>0</v>
      </c>
      <c r="CP57" s="139">
        <v>0</v>
      </c>
      <c r="CQ57" s="139">
        <v>0</v>
      </c>
    </row>
    <row r="58" spans="1:95" hidden="1" outlineLevel="1" x14ac:dyDescent="0.35">
      <c r="B58" s="53" t="str">
        <f>LOOKUP(K58,Inputs!$C$31:$C$630,Inputs!$D$31:$D$630)</f>
        <v>[project name]</v>
      </c>
      <c r="C58" s="31"/>
      <c r="D58" s="31"/>
      <c r="E58" s="31"/>
      <c r="F58" s="31"/>
      <c r="G58" s="31"/>
      <c r="H58" s="31"/>
      <c r="I58" s="31"/>
      <c r="J58" s="31"/>
      <c r="K58" s="48">
        <f t="shared" si="0"/>
        <v>50</v>
      </c>
      <c r="L58" s="141">
        <v>0</v>
      </c>
      <c r="M58" s="141">
        <v>0</v>
      </c>
      <c r="N58" s="141">
        <v>0</v>
      </c>
      <c r="O58" s="141">
        <v>0</v>
      </c>
      <c r="P58" s="141">
        <v>0</v>
      </c>
      <c r="Q58" s="141">
        <v>0</v>
      </c>
      <c r="R58" s="141">
        <v>0</v>
      </c>
      <c r="S58" s="141">
        <v>0</v>
      </c>
      <c r="T58" s="141">
        <v>0</v>
      </c>
      <c r="U58" s="141">
        <v>0</v>
      </c>
      <c r="V58" s="141">
        <v>0</v>
      </c>
      <c r="W58" s="141">
        <v>0</v>
      </c>
      <c r="X58" s="141">
        <v>0</v>
      </c>
      <c r="Y58" s="141">
        <v>0</v>
      </c>
      <c r="Z58" s="141">
        <v>0</v>
      </c>
      <c r="AA58" s="141">
        <v>0</v>
      </c>
      <c r="AB58" s="48">
        <f t="shared" si="1"/>
        <v>50</v>
      </c>
      <c r="AC58" s="141">
        <v>0</v>
      </c>
      <c r="AD58" s="141">
        <v>0</v>
      </c>
      <c r="AE58" s="141">
        <v>0</v>
      </c>
      <c r="AF58" s="141">
        <v>0</v>
      </c>
      <c r="AG58" s="141">
        <v>0</v>
      </c>
      <c r="AH58" s="141">
        <v>0</v>
      </c>
      <c r="AI58" s="141">
        <v>0</v>
      </c>
      <c r="AJ58" s="141">
        <v>0</v>
      </c>
      <c r="AK58" s="141">
        <v>0</v>
      </c>
      <c r="AL58" s="141">
        <v>0</v>
      </c>
      <c r="AM58" s="141">
        <v>0</v>
      </c>
      <c r="AN58" s="141">
        <v>0</v>
      </c>
      <c r="AO58" s="141">
        <v>0</v>
      </c>
      <c r="AP58" s="141">
        <v>0</v>
      </c>
      <c r="AQ58" s="141">
        <v>0</v>
      </c>
      <c r="AR58" s="141">
        <v>0</v>
      </c>
      <c r="AS58" s="48">
        <f t="shared" si="2"/>
        <v>50</v>
      </c>
      <c r="AT58" s="141">
        <v>0</v>
      </c>
      <c r="AU58" s="141">
        <v>0</v>
      </c>
      <c r="AV58" s="141">
        <v>0</v>
      </c>
      <c r="AW58" s="141">
        <v>0</v>
      </c>
      <c r="AX58" s="141">
        <v>0</v>
      </c>
      <c r="AY58" s="141">
        <v>0</v>
      </c>
      <c r="AZ58" s="141">
        <v>0</v>
      </c>
      <c r="BA58" s="141">
        <v>0</v>
      </c>
      <c r="BB58" s="141">
        <v>0</v>
      </c>
      <c r="BC58" s="141">
        <v>0</v>
      </c>
      <c r="BD58" s="141">
        <v>0</v>
      </c>
      <c r="BE58" s="141">
        <v>0</v>
      </c>
      <c r="BF58" s="141">
        <v>0</v>
      </c>
      <c r="BG58" s="141">
        <v>0</v>
      </c>
      <c r="BH58" s="141">
        <v>0</v>
      </c>
      <c r="BI58" s="141">
        <v>0</v>
      </c>
      <c r="BJ58" s="48">
        <f t="shared" si="3"/>
        <v>50</v>
      </c>
      <c r="BK58" s="141">
        <v>0</v>
      </c>
      <c r="BL58" s="141">
        <v>0</v>
      </c>
      <c r="BM58" s="141">
        <v>0</v>
      </c>
      <c r="BN58" s="141">
        <v>0</v>
      </c>
      <c r="BO58" s="141">
        <v>0</v>
      </c>
      <c r="BP58" s="141">
        <v>0</v>
      </c>
      <c r="BQ58" s="141">
        <v>0</v>
      </c>
      <c r="BR58" s="141">
        <v>0</v>
      </c>
      <c r="BS58" s="141">
        <v>0</v>
      </c>
      <c r="BT58" s="141">
        <v>0</v>
      </c>
      <c r="BU58" s="141">
        <v>0</v>
      </c>
      <c r="BV58" s="141">
        <v>0</v>
      </c>
      <c r="BW58" s="141">
        <v>0</v>
      </c>
      <c r="BX58" s="141">
        <v>0</v>
      </c>
      <c r="BY58" s="141">
        <v>0</v>
      </c>
      <c r="BZ58" s="141">
        <v>0</v>
      </c>
      <c r="CA58" s="48">
        <f t="shared" si="4"/>
        <v>50</v>
      </c>
      <c r="CB58" s="141">
        <v>0</v>
      </c>
      <c r="CC58" s="141">
        <v>0</v>
      </c>
      <c r="CD58" s="141">
        <v>0</v>
      </c>
      <c r="CE58" s="141">
        <v>0</v>
      </c>
      <c r="CF58" s="141">
        <v>0</v>
      </c>
      <c r="CG58" s="141">
        <v>0</v>
      </c>
      <c r="CH58" s="141">
        <v>0</v>
      </c>
      <c r="CI58" s="141">
        <v>0</v>
      </c>
      <c r="CJ58" s="141">
        <v>0</v>
      </c>
      <c r="CK58" s="141">
        <v>0</v>
      </c>
      <c r="CL58" s="141">
        <v>0</v>
      </c>
      <c r="CM58" s="141">
        <v>0</v>
      </c>
      <c r="CN58" s="141">
        <v>0</v>
      </c>
      <c r="CO58" s="141">
        <v>0</v>
      </c>
      <c r="CP58" s="141">
        <v>0</v>
      </c>
      <c r="CQ58" s="141">
        <v>0</v>
      </c>
    </row>
    <row r="59" spans="1:95" hidden="1" outlineLevel="1" x14ac:dyDescent="0.35">
      <c r="A59" s="21"/>
      <c r="B59" s="52" t="str">
        <f>LOOKUP(K59,Inputs!$C$31:$C$630,Inputs!$D$31:$D$630)</f>
        <v>[project name]</v>
      </c>
      <c r="C59" s="29"/>
      <c r="D59" s="29"/>
      <c r="E59" s="29"/>
      <c r="F59" s="29"/>
      <c r="G59" s="29"/>
      <c r="H59" s="29"/>
      <c r="I59" s="29"/>
      <c r="J59" s="29"/>
      <c r="K59" s="47">
        <f t="shared" si="0"/>
        <v>51</v>
      </c>
      <c r="L59" s="139">
        <v>0</v>
      </c>
      <c r="M59" s="139">
        <v>0</v>
      </c>
      <c r="N59" s="139">
        <v>0</v>
      </c>
      <c r="O59" s="139">
        <v>0</v>
      </c>
      <c r="P59" s="139">
        <v>0</v>
      </c>
      <c r="Q59" s="139">
        <v>0</v>
      </c>
      <c r="R59" s="139">
        <v>0</v>
      </c>
      <c r="S59" s="139">
        <v>0</v>
      </c>
      <c r="T59" s="139">
        <v>0</v>
      </c>
      <c r="U59" s="139">
        <v>0</v>
      </c>
      <c r="V59" s="139">
        <v>0</v>
      </c>
      <c r="W59" s="139">
        <v>0</v>
      </c>
      <c r="X59" s="139">
        <v>0</v>
      </c>
      <c r="Y59" s="139">
        <v>0</v>
      </c>
      <c r="Z59" s="139">
        <v>0</v>
      </c>
      <c r="AA59" s="139">
        <v>0</v>
      </c>
      <c r="AB59" s="47">
        <f t="shared" si="1"/>
        <v>51</v>
      </c>
      <c r="AC59" s="139">
        <v>0</v>
      </c>
      <c r="AD59" s="139">
        <v>0</v>
      </c>
      <c r="AE59" s="139">
        <v>0</v>
      </c>
      <c r="AF59" s="139">
        <v>0</v>
      </c>
      <c r="AG59" s="139">
        <v>0</v>
      </c>
      <c r="AH59" s="139">
        <v>0</v>
      </c>
      <c r="AI59" s="139">
        <v>0</v>
      </c>
      <c r="AJ59" s="139">
        <v>0</v>
      </c>
      <c r="AK59" s="139">
        <v>0</v>
      </c>
      <c r="AL59" s="139">
        <v>0</v>
      </c>
      <c r="AM59" s="139">
        <v>0</v>
      </c>
      <c r="AN59" s="139">
        <v>0</v>
      </c>
      <c r="AO59" s="139">
        <v>0</v>
      </c>
      <c r="AP59" s="139">
        <v>0</v>
      </c>
      <c r="AQ59" s="139">
        <v>0</v>
      </c>
      <c r="AR59" s="139">
        <v>0</v>
      </c>
      <c r="AS59" s="47">
        <f t="shared" si="2"/>
        <v>51</v>
      </c>
      <c r="AT59" s="139">
        <v>0</v>
      </c>
      <c r="AU59" s="139">
        <v>0</v>
      </c>
      <c r="AV59" s="139">
        <v>0</v>
      </c>
      <c r="AW59" s="139">
        <v>0</v>
      </c>
      <c r="AX59" s="139">
        <v>0</v>
      </c>
      <c r="AY59" s="139">
        <v>0</v>
      </c>
      <c r="AZ59" s="139">
        <v>0</v>
      </c>
      <c r="BA59" s="139">
        <v>0</v>
      </c>
      <c r="BB59" s="139">
        <v>0</v>
      </c>
      <c r="BC59" s="139">
        <v>0</v>
      </c>
      <c r="BD59" s="139">
        <v>0</v>
      </c>
      <c r="BE59" s="139">
        <v>0</v>
      </c>
      <c r="BF59" s="139">
        <v>0</v>
      </c>
      <c r="BG59" s="139">
        <v>0</v>
      </c>
      <c r="BH59" s="139">
        <v>0</v>
      </c>
      <c r="BI59" s="139">
        <v>0</v>
      </c>
      <c r="BJ59" s="47">
        <f t="shared" si="3"/>
        <v>51</v>
      </c>
      <c r="BK59" s="139">
        <v>0</v>
      </c>
      <c r="BL59" s="139">
        <v>0</v>
      </c>
      <c r="BM59" s="139">
        <v>0</v>
      </c>
      <c r="BN59" s="139">
        <v>0</v>
      </c>
      <c r="BO59" s="139">
        <v>0</v>
      </c>
      <c r="BP59" s="139">
        <v>0</v>
      </c>
      <c r="BQ59" s="139">
        <v>0</v>
      </c>
      <c r="BR59" s="139">
        <v>0</v>
      </c>
      <c r="BS59" s="139">
        <v>0</v>
      </c>
      <c r="BT59" s="139">
        <v>0</v>
      </c>
      <c r="BU59" s="139">
        <v>0</v>
      </c>
      <c r="BV59" s="139">
        <v>0</v>
      </c>
      <c r="BW59" s="139">
        <v>0</v>
      </c>
      <c r="BX59" s="139">
        <v>0</v>
      </c>
      <c r="BY59" s="139">
        <v>0</v>
      </c>
      <c r="BZ59" s="139">
        <v>0</v>
      </c>
      <c r="CA59" s="47">
        <f t="shared" si="4"/>
        <v>51</v>
      </c>
      <c r="CB59" s="139">
        <v>0</v>
      </c>
      <c r="CC59" s="139">
        <v>0</v>
      </c>
      <c r="CD59" s="139">
        <v>0</v>
      </c>
      <c r="CE59" s="139">
        <v>0</v>
      </c>
      <c r="CF59" s="139">
        <v>0</v>
      </c>
      <c r="CG59" s="139">
        <v>0</v>
      </c>
      <c r="CH59" s="139">
        <v>0</v>
      </c>
      <c r="CI59" s="139">
        <v>0</v>
      </c>
      <c r="CJ59" s="139">
        <v>0</v>
      </c>
      <c r="CK59" s="139">
        <v>0</v>
      </c>
      <c r="CL59" s="139">
        <v>0</v>
      </c>
      <c r="CM59" s="139">
        <v>0</v>
      </c>
      <c r="CN59" s="139">
        <v>0</v>
      </c>
      <c r="CO59" s="139">
        <v>0</v>
      </c>
      <c r="CP59" s="139">
        <v>0</v>
      </c>
      <c r="CQ59" s="139">
        <v>0</v>
      </c>
    </row>
    <row r="60" spans="1:95" hidden="1" outlineLevel="1" x14ac:dyDescent="0.35">
      <c r="B60" s="53" t="str">
        <f>LOOKUP(K60,Inputs!$C$31:$C$630,Inputs!$D$31:$D$630)</f>
        <v>[project name]</v>
      </c>
      <c r="C60" s="31"/>
      <c r="D60" s="31"/>
      <c r="E60" s="31"/>
      <c r="F60" s="31"/>
      <c r="G60" s="31"/>
      <c r="H60" s="31"/>
      <c r="I60" s="31"/>
      <c r="J60" s="31"/>
      <c r="K60" s="48">
        <f t="shared" si="0"/>
        <v>52</v>
      </c>
      <c r="L60" s="141">
        <v>0</v>
      </c>
      <c r="M60" s="141">
        <v>0</v>
      </c>
      <c r="N60" s="141">
        <v>0</v>
      </c>
      <c r="O60" s="141">
        <v>0</v>
      </c>
      <c r="P60" s="141">
        <v>0</v>
      </c>
      <c r="Q60" s="141">
        <v>0</v>
      </c>
      <c r="R60" s="141">
        <v>0</v>
      </c>
      <c r="S60" s="141">
        <v>0</v>
      </c>
      <c r="T60" s="141">
        <v>0</v>
      </c>
      <c r="U60" s="141">
        <v>0</v>
      </c>
      <c r="V60" s="141">
        <v>0</v>
      </c>
      <c r="W60" s="141">
        <v>0</v>
      </c>
      <c r="X60" s="141">
        <v>0</v>
      </c>
      <c r="Y60" s="141">
        <v>0</v>
      </c>
      <c r="Z60" s="141">
        <v>0</v>
      </c>
      <c r="AA60" s="141">
        <v>0</v>
      </c>
      <c r="AB60" s="48">
        <f t="shared" si="1"/>
        <v>52</v>
      </c>
      <c r="AC60" s="141">
        <v>0</v>
      </c>
      <c r="AD60" s="141">
        <v>0</v>
      </c>
      <c r="AE60" s="141">
        <v>0</v>
      </c>
      <c r="AF60" s="141">
        <v>0</v>
      </c>
      <c r="AG60" s="141">
        <v>0</v>
      </c>
      <c r="AH60" s="141">
        <v>0</v>
      </c>
      <c r="AI60" s="141">
        <v>0</v>
      </c>
      <c r="AJ60" s="141">
        <v>0</v>
      </c>
      <c r="AK60" s="141">
        <v>0</v>
      </c>
      <c r="AL60" s="141">
        <v>0</v>
      </c>
      <c r="AM60" s="141">
        <v>0</v>
      </c>
      <c r="AN60" s="141">
        <v>0</v>
      </c>
      <c r="AO60" s="141">
        <v>0</v>
      </c>
      <c r="AP60" s="141">
        <v>0</v>
      </c>
      <c r="AQ60" s="141">
        <v>0</v>
      </c>
      <c r="AR60" s="141">
        <v>0</v>
      </c>
      <c r="AS60" s="48">
        <f t="shared" si="2"/>
        <v>52</v>
      </c>
      <c r="AT60" s="141">
        <v>0</v>
      </c>
      <c r="AU60" s="141">
        <v>0</v>
      </c>
      <c r="AV60" s="141">
        <v>0</v>
      </c>
      <c r="AW60" s="141">
        <v>0</v>
      </c>
      <c r="AX60" s="141">
        <v>0</v>
      </c>
      <c r="AY60" s="141">
        <v>0</v>
      </c>
      <c r="AZ60" s="141">
        <v>0</v>
      </c>
      <c r="BA60" s="141">
        <v>0</v>
      </c>
      <c r="BB60" s="141">
        <v>0</v>
      </c>
      <c r="BC60" s="141">
        <v>0</v>
      </c>
      <c r="BD60" s="141">
        <v>0</v>
      </c>
      <c r="BE60" s="141">
        <v>0</v>
      </c>
      <c r="BF60" s="141">
        <v>0</v>
      </c>
      <c r="BG60" s="141">
        <v>0</v>
      </c>
      <c r="BH60" s="141">
        <v>0</v>
      </c>
      <c r="BI60" s="141">
        <v>0</v>
      </c>
      <c r="BJ60" s="48">
        <f t="shared" si="3"/>
        <v>52</v>
      </c>
      <c r="BK60" s="141">
        <v>0</v>
      </c>
      <c r="BL60" s="141">
        <v>0</v>
      </c>
      <c r="BM60" s="141">
        <v>0</v>
      </c>
      <c r="BN60" s="141">
        <v>0</v>
      </c>
      <c r="BO60" s="141">
        <v>0</v>
      </c>
      <c r="BP60" s="141">
        <v>0</v>
      </c>
      <c r="BQ60" s="141">
        <v>0</v>
      </c>
      <c r="BR60" s="141">
        <v>0</v>
      </c>
      <c r="BS60" s="141">
        <v>0</v>
      </c>
      <c r="BT60" s="141">
        <v>0</v>
      </c>
      <c r="BU60" s="141">
        <v>0</v>
      </c>
      <c r="BV60" s="141">
        <v>0</v>
      </c>
      <c r="BW60" s="141">
        <v>0</v>
      </c>
      <c r="BX60" s="141">
        <v>0</v>
      </c>
      <c r="BY60" s="141">
        <v>0</v>
      </c>
      <c r="BZ60" s="141">
        <v>0</v>
      </c>
      <c r="CA60" s="48">
        <f t="shared" si="4"/>
        <v>52</v>
      </c>
      <c r="CB60" s="141">
        <v>0</v>
      </c>
      <c r="CC60" s="141">
        <v>0</v>
      </c>
      <c r="CD60" s="141">
        <v>0</v>
      </c>
      <c r="CE60" s="141">
        <v>0</v>
      </c>
      <c r="CF60" s="141">
        <v>0</v>
      </c>
      <c r="CG60" s="141">
        <v>0</v>
      </c>
      <c r="CH60" s="141">
        <v>0</v>
      </c>
      <c r="CI60" s="141">
        <v>0</v>
      </c>
      <c r="CJ60" s="141">
        <v>0</v>
      </c>
      <c r="CK60" s="141">
        <v>0</v>
      </c>
      <c r="CL60" s="141">
        <v>0</v>
      </c>
      <c r="CM60" s="141">
        <v>0</v>
      </c>
      <c r="CN60" s="141">
        <v>0</v>
      </c>
      <c r="CO60" s="141">
        <v>0</v>
      </c>
      <c r="CP60" s="141">
        <v>0</v>
      </c>
      <c r="CQ60" s="141">
        <v>0</v>
      </c>
    </row>
    <row r="61" spans="1:95" hidden="1" outlineLevel="1" x14ac:dyDescent="0.35">
      <c r="A61" s="21"/>
      <c r="B61" s="52" t="str">
        <f>LOOKUP(K61,Inputs!$C$31:$C$630,Inputs!$D$31:$D$630)</f>
        <v>[project name]</v>
      </c>
      <c r="C61" s="29"/>
      <c r="D61" s="29"/>
      <c r="E61" s="29"/>
      <c r="F61" s="29"/>
      <c r="G61" s="29"/>
      <c r="H61" s="29"/>
      <c r="I61" s="29"/>
      <c r="J61" s="29"/>
      <c r="K61" s="47">
        <f t="shared" si="0"/>
        <v>53</v>
      </c>
      <c r="L61" s="139">
        <v>0</v>
      </c>
      <c r="M61" s="139">
        <v>0</v>
      </c>
      <c r="N61" s="139">
        <v>0</v>
      </c>
      <c r="O61" s="139">
        <v>0</v>
      </c>
      <c r="P61" s="139">
        <v>0</v>
      </c>
      <c r="Q61" s="139">
        <v>0</v>
      </c>
      <c r="R61" s="139">
        <v>0</v>
      </c>
      <c r="S61" s="139">
        <v>0</v>
      </c>
      <c r="T61" s="139">
        <v>0</v>
      </c>
      <c r="U61" s="139">
        <v>0</v>
      </c>
      <c r="V61" s="139">
        <v>0</v>
      </c>
      <c r="W61" s="139">
        <v>0</v>
      </c>
      <c r="X61" s="139">
        <v>0</v>
      </c>
      <c r="Y61" s="139">
        <v>0</v>
      </c>
      <c r="Z61" s="139">
        <v>0</v>
      </c>
      <c r="AA61" s="139">
        <v>0</v>
      </c>
      <c r="AB61" s="47">
        <f t="shared" si="1"/>
        <v>53</v>
      </c>
      <c r="AC61" s="139">
        <v>0</v>
      </c>
      <c r="AD61" s="139">
        <v>0</v>
      </c>
      <c r="AE61" s="139">
        <v>0</v>
      </c>
      <c r="AF61" s="139">
        <v>0</v>
      </c>
      <c r="AG61" s="139">
        <v>0</v>
      </c>
      <c r="AH61" s="139">
        <v>0</v>
      </c>
      <c r="AI61" s="139">
        <v>0</v>
      </c>
      <c r="AJ61" s="139">
        <v>0</v>
      </c>
      <c r="AK61" s="139">
        <v>0</v>
      </c>
      <c r="AL61" s="139">
        <v>0</v>
      </c>
      <c r="AM61" s="139">
        <v>0</v>
      </c>
      <c r="AN61" s="139">
        <v>0</v>
      </c>
      <c r="AO61" s="139">
        <v>0</v>
      </c>
      <c r="AP61" s="139">
        <v>0</v>
      </c>
      <c r="AQ61" s="139">
        <v>0</v>
      </c>
      <c r="AR61" s="139">
        <v>0</v>
      </c>
      <c r="AS61" s="47">
        <f t="shared" si="2"/>
        <v>53</v>
      </c>
      <c r="AT61" s="139">
        <v>0</v>
      </c>
      <c r="AU61" s="139">
        <v>0</v>
      </c>
      <c r="AV61" s="139">
        <v>0</v>
      </c>
      <c r="AW61" s="139">
        <v>0</v>
      </c>
      <c r="AX61" s="139">
        <v>0</v>
      </c>
      <c r="AY61" s="139">
        <v>0</v>
      </c>
      <c r="AZ61" s="139">
        <v>0</v>
      </c>
      <c r="BA61" s="139">
        <v>0</v>
      </c>
      <c r="BB61" s="139">
        <v>0</v>
      </c>
      <c r="BC61" s="139">
        <v>0</v>
      </c>
      <c r="BD61" s="139">
        <v>0</v>
      </c>
      <c r="BE61" s="139">
        <v>0</v>
      </c>
      <c r="BF61" s="139">
        <v>0</v>
      </c>
      <c r="BG61" s="139">
        <v>0</v>
      </c>
      <c r="BH61" s="139">
        <v>0</v>
      </c>
      <c r="BI61" s="139">
        <v>0</v>
      </c>
      <c r="BJ61" s="47">
        <f t="shared" si="3"/>
        <v>53</v>
      </c>
      <c r="BK61" s="139">
        <v>0</v>
      </c>
      <c r="BL61" s="139">
        <v>0</v>
      </c>
      <c r="BM61" s="139">
        <v>0</v>
      </c>
      <c r="BN61" s="139">
        <v>0</v>
      </c>
      <c r="BO61" s="139">
        <v>0</v>
      </c>
      <c r="BP61" s="139">
        <v>0</v>
      </c>
      <c r="BQ61" s="139">
        <v>0</v>
      </c>
      <c r="BR61" s="139">
        <v>0</v>
      </c>
      <c r="BS61" s="139">
        <v>0</v>
      </c>
      <c r="BT61" s="139">
        <v>0</v>
      </c>
      <c r="BU61" s="139">
        <v>0</v>
      </c>
      <c r="BV61" s="139">
        <v>0</v>
      </c>
      <c r="BW61" s="139">
        <v>0</v>
      </c>
      <c r="BX61" s="139">
        <v>0</v>
      </c>
      <c r="BY61" s="139">
        <v>0</v>
      </c>
      <c r="BZ61" s="139">
        <v>0</v>
      </c>
      <c r="CA61" s="47">
        <f t="shared" si="4"/>
        <v>53</v>
      </c>
      <c r="CB61" s="139">
        <v>0</v>
      </c>
      <c r="CC61" s="139">
        <v>0</v>
      </c>
      <c r="CD61" s="139">
        <v>0</v>
      </c>
      <c r="CE61" s="139">
        <v>0</v>
      </c>
      <c r="CF61" s="139">
        <v>0</v>
      </c>
      <c r="CG61" s="139">
        <v>0</v>
      </c>
      <c r="CH61" s="139">
        <v>0</v>
      </c>
      <c r="CI61" s="139">
        <v>0</v>
      </c>
      <c r="CJ61" s="139">
        <v>0</v>
      </c>
      <c r="CK61" s="139">
        <v>0</v>
      </c>
      <c r="CL61" s="139">
        <v>0</v>
      </c>
      <c r="CM61" s="139">
        <v>0</v>
      </c>
      <c r="CN61" s="139">
        <v>0</v>
      </c>
      <c r="CO61" s="139">
        <v>0</v>
      </c>
      <c r="CP61" s="139">
        <v>0</v>
      </c>
      <c r="CQ61" s="139">
        <v>0</v>
      </c>
    </row>
    <row r="62" spans="1:95" hidden="1" outlineLevel="1" x14ac:dyDescent="0.35">
      <c r="B62" s="53" t="str">
        <f>LOOKUP(K62,Inputs!$C$31:$C$630,Inputs!$D$31:$D$630)</f>
        <v>[project name]</v>
      </c>
      <c r="C62" s="31"/>
      <c r="D62" s="31"/>
      <c r="E62" s="31"/>
      <c r="F62" s="31"/>
      <c r="G62" s="31"/>
      <c r="H62" s="31"/>
      <c r="I62" s="31"/>
      <c r="J62" s="31"/>
      <c r="K62" s="48">
        <f t="shared" si="0"/>
        <v>54</v>
      </c>
      <c r="L62" s="141">
        <v>0</v>
      </c>
      <c r="M62" s="141">
        <v>0</v>
      </c>
      <c r="N62" s="141">
        <v>0</v>
      </c>
      <c r="O62" s="141">
        <v>0</v>
      </c>
      <c r="P62" s="141">
        <v>0</v>
      </c>
      <c r="Q62" s="141">
        <v>0</v>
      </c>
      <c r="R62" s="141">
        <v>0</v>
      </c>
      <c r="S62" s="141">
        <v>0</v>
      </c>
      <c r="T62" s="141">
        <v>0</v>
      </c>
      <c r="U62" s="141">
        <v>0</v>
      </c>
      <c r="V62" s="141">
        <v>0</v>
      </c>
      <c r="W62" s="141">
        <v>0</v>
      </c>
      <c r="X62" s="141">
        <v>0</v>
      </c>
      <c r="Y62" s="141">
        <v>0</v>
      </c>
      <c r="Z62" s="141">
        <v>0</v>
      </c>
      <c r="AA62" s="141">
        <v>0</v>
      </c>
      <c r="AB62" s="48">
        <f t="shared" si="1"/>
        <v>54</v>
      </c>
      <c r="AC62" s="141">
        <v>0</v>
      </c>
      <c r="AD62" s="141">
        <v>0</v>
      </c>
      <c r="AE62" s="141">
        <v>0</v>
      </c>
      <c r="AF62" s="141">
        <v>0</v>
      </c>
      <c r="AG62" s="141">
        <v>0</v>
      </c>
      <c r="AH62" s="141">
        <v>0</v>
      </c>
      <c r="AI62" s="141">
        <v>0</v>
      </c>
      <c r="AJ62" s="141">
        <v>0</v>
      </c>
      <c r="AK62" s="141">
        <v>0</v>
      </c>
      <c r="AL62" s="141">
        <v>0</v>
      </c>
      <c r="AM62" s="141">
        <v>0</v>
      </c>
      <c r="AN62" s="141">
        <v>0</v>
      </c>
      <c r="AO62" s="141">
        <v>0</v>
      </c>
      <c r="AP62" s="141">
        <v>0</v>
      </c>
      <c r="AQ62" s="141">
        <v>0</v>
      </c>
      <c r="AR62" s="141">
        <v>0</v>
      </c>
      <c r="AS62" s="48">
        <f t="shared" si="2"/>
        <v>54</v>
      </c>
      <c r="AT62" s="141">
        <v>0</v>
      </c>
      <c r="AU62" s="141">
        <v>0</v>
      </c>
      <c r="AV62" s="141">
        <v>0</v>
      </c>
      <c r="AW62" s="141">
        <v>0</v>
      </c>
      <c r="AX62" s="141">
        <v>0</v>
      </c>
      <c r="AY62" s="141">
        <v>0</v>
      </c>
      <c r="AZ62" s="141">
        <v>0</v>
      </c>
      <c r="BA62" s="141">
        <v>0</v>
      </c>
      <c r="BB62" s="141">
        <v>0</v>
      </c>
      <c r="BC62" s="141">
        <v>0</v>
      </c>
      <c r="BD62" s="141">
        <v>0</v>
      </c>
      <c r="BE62" s="141">
        <v>0</v>
      </c>
      <c r="BF62" s="141">
        <v>0</v>
      </c>
      <c r="BG62" s="141">
        <v>0</v>
      </c>
      <c r="BH62" s="141">
        <v>0</v>
      </c>
      <c r="BI62" s="141">
        <v>0</v>
      </c>
      <c r="BJ62" s="48">
        <f t="shared" si="3"/>
        <v>54</v>
      </c>
      <c r="BK62" s="141">
        <v>0</v>
      </c>
      <c r="BL62" s="141">
        <v>0</v>
      </c>
      <c r="BM62" s="141">
        <v>0</v>
      </c>
      <c r="BN62" s="141">
        <v>0</v>
      </c>
      <c r="BO62" s="141">
        <v>0</v>
      </c>
      <c r="BP62" s="141">
        <v>0</v>
      </c>
      <c r="BQ62" s="141">
        <v>0</v>
      </c>
      <c r="BR62" s="141">
        <v>0</v>
      </c>
      <c r="BS62" s="141">
        <v>0</v>
      </c>
      <c r="BT62" s="141">
        <v>0</v>
      </c>
      <c r="BU62" s="141">
        <v>0</v>
      </c>
      <c r="BV62" s="141">
        <v>0</v>
      </c>
      <c r="BW62" s="141">
        <v>0</v>
      </c>
      <c r="BX62" s="141">
        <v>0</v>
      </c>
      <c r="BY62" s="141">
        <v>0</v>
      </c>
      <c r="BZ62" s="141">
        <v>0</v>
      </c>
      <c r="CA62" s="48">
        <f t="shared" si="4"/>
        <v>54</v>
      </c>
      <c r="CB62" s="141">
        <v>0</v>
      </c>
      <c r="CC62" s="141">
        <v>0</v>
      </c>
      <c r="CD62" s="141">
        <v>0</v>
      </c>
      <c r="CE62" s="141">
        <v>0</v>
      </c>
      <c r="CF62" s="141">
        <v>0</v>
      </c>
      <c r="CG62" s="141">
        <v>0</v>
      </c>
      <c r="CH62" s="141">
        <v>0</v>
      </c>
      <c r="CI62" s="141">
        <v>0</v>
      </c>
      <c r="CJ62" s="141">
        <v>0</v>
      </c>
      <c r="CK62" s="141">
        <v>0</v>
      </c>
      <c r="CL62" s="141">
        <v>0</v>
      </c>
      <c r="CM62" s="141">
        <v>0</v>
      </c>
      <c r="CN62" s="141">
        <v>0</v>
      </c>
      <c r="CO62" s="141">
        <v>0</v>
      </c>
      <c r="CP62" s="141">
        <v>0</v>
      </c>
      <c r="CQ62" s="141">
        <v>0</v>
      </c>
    </row>
    <row r="63" spans="1:95" hidden="1" outlineLevel="1" x14ac:dyDescent="0.35">
      <c r="A63" s="21"/>
      <c r="B63" s="52" t="str">
        <f>LOOKUP(K63,Inputs!$C$31:$C$630,Inputs!$D$31:$D$630)</f>
        <v>[project name]</v>
      </c>
      <c r="C63" s="29"/>
      <c r="D63" s="29"/>
      <c r="E63" s="29"/>
      <c r="F63" s="29"/>
      <c r="G63" s="29"/>
      <c r="H63" s="29"/>
      <c r="I63" s="29"/>
      <c r="J63" s="29"/>
      <c r="K63" s="47">
        <f t="shared" si="0"/>
        <v>55</v>
      </c>
      <c r="L63" s="139">
        <v>0</v>
      </c>
      <c r="M63" s="139">
        <v>0</v>
      </c>
      <c r="N63" s="139">
        <v>0</v>
      </c>
      <c r="O63" s="139">
        <v>0</v>
      </c>
      <c r="P63" s="139">
        <v>0</v>
      </c>
      <c r="Q63" s="139">
        <v>0</v>
      </c>
      <c r="R63" s="139">
        <v>0</v>
      </c>
      <c r="S63" s="139">
        <v>0</v>
      </c>
      <c r="T63" s="139">
        <v>0</v>
      </c>
      <c r="U63" s="139">
        <v>0</v>
      </c>
      <c r="V63" s="139">
        <v>0</v>
      </c>
      <c r="W63" s="139">
        <v>0</v>
      </c>
      <c r="X63" s="139">
        <v>0</v>
      </c>
      <c r="Y63" s="139">
        <v>0</v>
      </c>
      <c r="Z63" s="139">
        <v>0</v>
      </c>
      <c r="AA63" s="139">
        <v>0</v>
      </c>
      <c r="AB63" s="47">
        <f t="shared" si="1"/>
        <v>55</v>
      </c>
      <c r="AC63" s="139">
        <v>0</v>
      </c>
      <c r="AD63" s="139">
        <v>0</v>
      </c>
      <c r="AE63" s="139">
        <v>0</v>
      </c>
      <c r="AF63" s="139">
        <v>0</v>
      </c>
      <c r="AG63" s="139">
        <v>0</v>
      </c>
      <c r="AH63" s="139">
        <v>0</v>
      </c>
      <c r="AI63" s="139">
        <v>0</v>
      </c>
      <c r="AJ63" s="139">
        <v>0</v>
      </c>
      <c r="AK63" s="139">
        <v>0</v>
      </c>
      <c r="AL63" s="139">
        <v>0</v>
      </c>
      <c r="AM63" s="139">
        <v>0</v>
      </c>
      <c r="AN63" s="139">
        <v>0</v>
      </c>
      <c r="AO63" s="139">
        <v>0</v>
      </c>
      <c r="AP63" s="139">
        <v>0</v>
      </c>
      <c r="AQ63" s="139">
        <v>0</v>
      </c>
      <c r="AR63" s="139">
        <v>0</v>
      </c>
      <c r="AS63" s="47">
        <f t="shared" si="2"/>
        <v>55</v>
      </c>
      <c r="AT63" s="139">
        <v>0</v>
      </c>
      <c r="AU63" s="139">
        <v>0</v>
      </c>
      <c r="AV63" s="139">
        <v>0</v>
      </c>
      <c r="AW63" s="139">
        <v>0</v>
      </c>
      <c r="AX63" s="139">
        <v>0</v>
      </c>
      <c r="AY63" s="139">
        <v>0</v>
      </c>
      <c r="AZ63" s="139">
        <v>0</v>
      </c>
      <c r="BA63" s="139">
        <v>0</v>
      </c>
      <c r="BB63" s="139">
        <v>0</v>
      </c>
      <c r="BC63" s="139">
        <v>0</v>
      </c>
      <c r="BD63" s="139">
        <v>0</v>
      </c>
      <c r="BE63" s="139">
        <v>0</v>
      </c>
      <c r="BF63" s="139">
        <v>0</v>
      </c>
      <c r="BG63" s="139">
        <v>0</v>
      </c>
      <c r="BH63" s="139">
        <v>0</v>
      </c>
      <c r="BI63" s="139">
        <v>0</v>
      </c>
      <c r="BJ63" s="47">
        <f t="shared" si="3"/>
        <v>55</v>
      </c>
      <c r="BK63" s="139">
        <v>0</v>
      </c>
      <c r="BL63" s="139">
        <v>0</v>
      </c>
      <c r="BM63" s="139">
        <v>0</v>
      </c>
      <c r="BN63" s="139">
        <v>0</v>
      </c>
      <c r="BO63" s="139">
        <v>0</v>
      </c>
      <c r="BP63" s="139">
        <v>0</v>
      </c>
      <c r="BQ63" s="139">
        <v>0</v>
      </c>
      <c r="BR63" s="139">
        <v>0</v>
      </c>
      <c r="BS63" s="139">
        <v>0</v>
      </c>
      <c r="BT63" s="139">
        <v>0</v>
      </c>
      <c r="BU63" s="139">
        <v>0</v>
      </c>
      <c r="BV63" s="139">
        <v>0</v>
      </c>
      <c r="BW63" s="139">
        <v>0</v>
      </c>
      <c r="BX63" s="139">
        <v>0</v>
      </c>
      <c r="BY63" s="139">
        <v>0</v>
      </c>
      <c r="BZ63" s="139">
        <v>0</v>
      </c>
      <c r="CA63" s="47">
        <f t="shared" si="4"/>
        <v>55</v>
      </c>
      <c r="CB63" s="139">
        <v>0</v>
      </c>
      <c r="CC63" s="139">
        <v>0</v>
      </c>
      <c r="CD63" s="139">
        <v>0</v>
      </c>
      <c r="CE63" s="139">
        <v>0</v>
      </c>
      <c r="CF63" s="139">
        <v>0</v>
      </c>
      <c r="CG63" s="139">
        <v>0</v>
      </c>
      <c r="CH63" s="139">
        <v>0</v>
      </c>
      <c r="CI63" s="139">
        <v>0</v>
      </c>
      <c r="CJ63" s="139">
        <v>0</v>
      </c>
      <c r="CK63" s="139">
        <v>0</v>
      </c>
      <c r="CL63" s="139">
        <v>0</v>
      </c>
      <c r="CM63" s="139">
        <v>0</v>
      </c>
      <c r="CN63" s="139">
        <v>0</v>
      </c>
      <c r="CO63" s="139">
        <v>0</v>
      </c>
      <c r="CP63" s="139">
        <v>0</v>
      </c>
      <c r="CQ63" s="139">
        <v>0</v>
      </c>
    </row>
    <row r="64" spans="1:95" hidden="1" outlineLevel="1" x14ac:dyDescent="0.35">
      <c r="B64" s="53" t="str">
        <f>LOOKUP(K64,Inputs!$C$31:$C$630,Inputs!$D$31:$D$630)</f>
        <v>[project name]</v>
      </c>
      <c r="C64" s="31"/>
      <c r="D64" s="31"/>
      <c r="E64" s="31"/>
      <c r="F64" s="31"/>
      <c r="G64" s="31"/>
      <c r="H64" s="31"/>
      <c r="I64" s="31"/>
      <c r="J64" s="31"/>
      <c r="K64" s="48">
        <f t="shared" si="0"/>
        <v>56</v>
      </c>
      <c r="L64" s="141">
        <v>0</v>
      </c>
      <c r="M64" s="141">
        <v>0</v>
      </c>
      <c r="N64" s="141">
        <v>0</v>
      </c>
      <c r="O64" s="141">
        <v>0</v>
      </c>
      <c r="P64" s="141">
        <v>0</v>
      </c>
      <c r="Q64" s="141">
        <v>0</v>
      </c>
      <c r="R64" s="141">
        <v>0</v>
      </c>
      <c r="S64" s="141">
        <v>0</v>
      </c>
      <c r="T64" s="141">
        <v>0</v>
      </c>
      <c r="U64" s="141">
        <v>0</v>
      </c>
      <c r="V64" s="141">
        <v>0</v>
      </c>
      <c r="W64" s="141">
        <v>0</v>
      </c>
      <c r="X64" s="141">
        <v>0</v>
      </c>
      <c r="Y64" s="141">
        <v>0</v>
      </c>
      <c r="Z64" s="141">
        <v>0</v>
      </c>
      <c r="AA64" s="141">
        <v>0</v>
      </c>
      <c r="AB64" s="48">
        <f t="shared" si="1"/>
        <v>56</v>
      </c>
      <c r="AC64" s="141">
        <v>0</v>
      </c>
      <c r="AD64" s="141">
        <v>0</v>
      </c>
      <c r="AE64" s="141">
        <v>0</v>
      </c>
      <c r="AF64" s="141">
        <v>0</v>
      </c>
      <c r="AG64" s="141">
        <v>0</v>
      </c>
      <c r="AH64" s="141">
        <v>0</v>
      </c>
      <c r="AI64" s="141">
        <v>0</v>
      </c>
      <c r="AJ64" s="141">
        <v>0</v>
      </c>
      <c r="AK64" s="141">
        <v>0</v>
      </c>
      <c r="AL64" s="141">
        <v>0</v>
      </c>
      <c r="AM64" s="141">
        <v>0</v>
      </c>
      <c r="AN64" s="141">
        <v>0</v>
      </c>
      <c r="AO64" s="141">
        <v>0</v>
      </c>
      <c r="AP64" s="141">
        <v>0</v>
      </c>
      <c r="AQ64" s="141">
        <v>0</v>
      </c>
      <c r="AR64" s="141">
        <v>0</v>
      </c>
      <c r="AS64" s="48">
        <f t="shared" si="2"/>
        <v>56</v>
      </c>
      <c r="AT64" s="141">
        <v>0</v>
      </c>
      <c r="AU64" s="141">
        <v>0</v>
      </c>
      <c r="AV64" s="141">
        <v>0</v>
      </c>
      <c r="AW64" s="141">
        <v>0</v>
      </c>
      <c r="AX64" s="141">
        <v>0</v>
      </c>
      <c r="AY64" s="141">
        <v>0</v>
      </c>
      <c r="AZ64" s="141">
        <v>0</v>
      </c>
      <c r="BA64" s="141">
        <v>0</v>
      </c>
      <c r="BB64" s="141">
        <v>0</v>
      </c>
      <c r="BC64" s="141">
        <v>0</v>
      </c>
      <c r="BD64" s="141">
        <v>0</v>
      </c>
      <c r="BE64" s="141">
        <v>0</v>
      </c>
      <c r="BF64" s="141">
        <v>0</v>
      </c>
      <c r="BG64" s="141">
        <v>0</v>
      </c>
      <c r="BH64" s="141">
        <v>0</v>
      </c>
      <c r="BI64" s="141">
        <v>0</v>
      </c>
      <c r="BJ64" s="48">
        <f t="shared" si="3"/>
        <v>56</v>
      </c>
      <c r="BK64" s="141">
        <v>0</v>
      </c>
      <c r="BL64" s="141">
        <v>0</v>
      </c>
      <c r="BM64" s="141">
        <v>0</v>
      </c>
      <c r="BN64" s="141">
        <v>0</v>
      </c>
      <c r="BO64" s="141">
        <v>0</v>
      </c>
      <c r="BP64" s="141">
        <v>0</v>
      </c>
      <c r="BQ64" s="141">
        <v>0</v>
      </c>
      <c r="BR64" s="141">
        <v>0</v>
      </c>
      <c r="BS64" s="141">
        <v>0</v>
      </c>
      <c r="BT64" s="141">
        <v>0</v>
      </c>
      <c r="BU64" s="141">
        <v>0</v>
      </c>
      <c r="BV64" s="141">
        <v>0</v>
      </c>
      <c r="BW64" s="141">
        <v>0</v>
      </c>
      <c r="BX64" s="141">
        <v>0</v>
      </c>
      <c r="BY64" s="141">
        <v>0</v>
      </c>
      <c r="BZ64" s="141">
        <v>0</v>
      </c>
      <c r="CA64" s="48">
        <f t="shared" si="4"/>
        <v>56</v>
      </c>
      <c r="CB64" s="141">
        <v>0</v>
      </c>
      <c r="CC64" s="141">
        <v>0</v>
      </c>
      <c r="CD64" s="141">
        <v>0</v>
      </c>
      <c r="CE64" s="141">
        <v>0</v>
      </c>
      <c r="CF64" s="141">
        <v>0</v>
      </c>
      <c r="CG64" s="141">
        <v>0</v>
      </c>
      <c r="CH64" s="141">
        <v>0</v>
      </c>
      <c r="CI64" s="141">
        <v>0</v>
      </c>
      <c r="CJ64" s="141">
        <v>0</v>
      </c>
      <c r="CK64" s="141">
        <v>0</v>
      </c>
      <c r="CL64" s="141">
        <v>0</v>
      </c>
      <c r="CM64" s="141">
        <v>0</v>
      </c>
      <c r="CN64" s="141">
        <v>0</v>
      </c>
      <c r="CO64" s="141">
        <v>0</v>
      </c>
      <c r="CP64" s="141">
        <v>0</v>
      </c>
      <c r="CQ64" s="141">
        <v>0</v>
      </c>
    </row>
    <row r="65" spans="1:95" hidden="1" outlineLevel="1" x14ac:dyDescent="0.35">
      <c r="A65" s="21"/>
      <c r="B65" s="52" t="str">
        <f>LOOKUP(K65,Inputs!$C$31:$C$630,Inputs!$D$31:$D$630)</f>
        <v>[project name]</v>
      </c>
      <c r="C65" s="29"/>
      <c r="D65" s="29"/>
      <c r="E65" s="29"/>
      <c r="F65" s="29"/>
      <c r="G65" s="29"/>
      <c r="H65" s="29"/>
      <c r="I65" s="29"/>
      <c r="J65" s="29"/>
      <c r="K65" s="47">
        <f t="shared" si="0"/>
        <v>57</v>
      </c>
      <c r="L65" s="139">
        <v>0</v>
      </c>
      <c r="M65" s="139">
        <v>0</v>
      </c>
      <c r="N65" s="139">
        <v>0</v>
      </c>
      <c r="O65" s="139">
        <v>0</v>
      </c>
      <c r="P65" s="139">
        <v>0</v>
      </c>
      <c r="Q65" s="139">
        <v>0</v>
      </c>
      <c r="R65" s="139">
        <v>0</v>
      </c>
      <c r="S65" s="139">
        <v>0</v>
      </c>
      <c r="T65" s="139">
        <v>0</v>
      </c>
      <c r="U65" s="139">
        <v>0</v>
      </c>
      <c r="V65" s="139">
        <v>0</v>
      </c>
      <c r="W65" s="139">
        <v>0</v>
      </c>
      <c r="X65" s="139">
        <v>0</v>
      </c>
      <c r="Y65" s="139">
        <v>0</v>
      </c>
      <c r="Z65" s="139">
        <v>0</v>
      </c>
      <c r="AA65" s="139">
        <v>0</v>
      </c>
      <c r="AB65" s="47">
        <f t="shared" si="1"/>
        <v>57</v>
      </c>
      <c r="AC65" s="139">
        <v>0</v>
      </c>
      <c r="AD65" s="139">
        <v>0</v>
      </c>
      <c r="AE65" s="139">
        <v>0</v>
      </c>
      <c r="AF65" s="139">
        <v>0</v>
      </c>
      <c r="AG65" s="139">
        <v>0</v>
      </c>
      <c r="AH65" s="139">
        <v>0</v>
      </c>
      <c r="AI65" s="139">
        <v>0</v>
      </c>
      <c r="AJ65" s="139">
        <v>0</v>
      </c>
      <c r="AK65" s="139">
        <v>0</v>
      </c>
      <c r="AL65" s="139">
        <v>0</v>
      </c>
      <c r="AM65" s="139">
        <v>0</v>
      </c>
      <c r="AN65" s="139">
        <v>0</v>
      </c>
      <c r="AO65" s="139">
        <v>0</v>
      </c>
      <c r="AP65" s="139">
        <v>0</v>
      </c>
      <c r="AQ65" s="139">
        <v>0</v>
      </c>
      <c r="AR65" s="139">
        <v>0</v>
      </c>
      <c r="AS65" s="47">
        <f t="shared" si="2"/>
        <v>57</v>
      </c>
      <c r="AT65" s="139">
        <v>0</v>
      </c>
      <c r="AU65" s="139">
        <v>0</v>
      </c>
      <c r="AV65" s="139">
        <v>0</v>
      </c>
      <c r="AW65" s="139">
        <v>0</v>
      </c>
      <c r="AX65" s="139">
        <v>0</v>
      </c>
      <c r="AY65" s="139">
        <v>0</v>
      </c>
      <c r="AZ65" s="139">
        <v>0</v>
      </c>
      <c r="BA65" s="139">
        <v>0</v>
      </c>
      <c r="BB65" s="139">
        <v>0</v>
      </c>
      <c r="BC65" s="139">
        <v>0</v>
      </c>
      <c r="BD65" s="139">
        <v>0</v>
      </c>
      <c r="BE65" s="139">
        <v>0</v>
      </c>
      <c r="BF65" s="139">
        <v>0</v>
      </c>
      <c r="BG65" s="139">
        <v>0</v>
      </c>
      <c r="BH65" s="139">
        <v>0</v>
      </c>
      <c r="BI65" s="139">
        <v>0</v>
      </c>
      <c r="BJ65" s="47">
        <f t="shared" si="3"/>
        <v>57</v>
      </c>
      <c r="BK65" s="139">
        <v>0</v>
      </c>
      <c r="BL65" s="139">
        <v>0</v>
      </c>
      <c r="BM65" s="139">
        <v>0</v>
      </c>
      <c r="BN65" s="139">
        <v>0</v>
      </c>
      <c r="BO65" s="139">
        <v>0</v>
      </c>
      <c r="BP65" s="139">
        <v>0</v>
      </c>
      <c r="BQ65" s="139">
        <v>0</v>
      </c>
      <c r="BR65" s="139">
        <v>0</v>
      </c>
      <c r="BS65" s="139">
        <v>0</v>
      </c>
      <c r="BT65" s="139">
        <v>0</v>
      </c>
      <c r="BU65" s="139">
        <v>0</v>
      </c>
      <c r="BV65" s="139">
        <v>0</v>
      </c>
      <c r="BW65" s="139">
        <v>0</v>
      </c>
      <c r="BX65" s="139">
        <v>0</v>
      </c>
      <c r="BY65" s="139">
        <v>0</v>
      </c>
      <c r="BZ65" s="139">
        <v>0</v>
      </c>
      <c r="CA65" s="47">
        <f t="shared" si="4"/>
        <v>57</v>
      </c>
      <c r="CB65" s="139">
        <v>0</v>
      </c>
      <c r="CC65" s="139">
        <v>0</v>
      </c>
      <c r="CD65" s="139">
        <v>0</v>
      </c>
      <c r="CE65" s="139">
        <v>0</v>
      </c>
      <c r="CF65" s="139">
        <v>0</v>
      </c>
      <c r="CG65" s="139">
        <v>0</v>
      </c>
      <c r="CH65" s="139">
        <v>0</v>
      </c>
      <c r="CI65" s="139">
        <v>0</v>
      </c>
      <c r="CJ65" s="139">
        <v>0</v>
      </c>
      <c r="CK65" s="139">
        <v>0</v>
      </c>
      <c r="CL65" s="139">
        <v>0</v>
      </c>
      <c r="CM65" s="139">
        <v>0</v>
      </c>
      <c r="CN65" s="139">
        <v>0</v>
      </c>
      <c r="CO65" s="139">
        <v>0</v>
      </c>
      <c r="CP65" s="139">
        <v>0</v>
      </c>
      <c r="CQ65" s="139">
        <v>0</v>
      </c>
    </row>
    <row r="66" spans="1:95" hidden="1" outlineLevel="1" x14ac:dyDescent="0.35">
      <c r="B66" s="53" t="str">
        <f>LOOKUP(K66,Inputs!$C$31:$C$630,Inputs!$D$31:$D$630)</f>
        <v>[project name]</v>
      </c>
      <c r="C66" s="31"/>
      <c r="D66" s="31"/>
      <c r="E66" s="31"/>
      <c r="F66" s="31"/>
      <c r="G66" s="31"/>
      <c r="H66" s="31"/>
      <c r="I66" s="31"/>
      <c r="J66" s="31"/>
      <c r="K66" s="48">
        <f t="shared" si="0"/>
        <v>58</v>
      </c>
      <c r="L66" s="141">
        <v>0</v>
      </c>
      <c r="M66" s="141">
        <v>0</v>
      </c>
      <c r="N66" s="141">
        <v>0</v>
      </c>
      <c r="O66" s="141">
        <v>0</v>
      </c>
      <c r="P66" s="141">
        <v>0</v>
      </c>
      <c r="Q66" s="141">
        <v>0</v>
      </c>
      <c r="R66" s="141">
        <v>0</v>
      </c>
      <c r="S66" s="141">
        <v>0</v>
      </c>
      <c r="T66" s="141">
        <v>0</v>
      </c>
      <c r="U66" s="141">
        <v>0</v>
      </c>
      <c r="V66" s="141">
        <v>0</v>
      </c>
      <c r="W66" s="141">
        <v>0</v>
      </c>
      <c r="X66" s="141">
        <v>0</v>
      </c>
      <c r="Y66" s="141">
        <v>0</v>
      </c>
      <c r="Z66" s="141">
        <v>0</v>
      </c>
      <c r="AA66" s="141">
        <v>0</v>
      </c>
      <c r="AB66" s="48">
        <f t="shared" si="1"/>
        <v>58</v>
      </c>
      <c r="AC66" s="141">
        <v>0</v>
      </c>
      <c r="AD66" s="141">
        <v>0</v>
      </c>
      <c r="AE66" s="141">
        <v>0</v>
      </c>
      <c r="AF66" s="141">
        <v>0</v>
      </c>
      <c r="AG66" s="141">
        <v>0</v>
      </c>
      <c r="AH66" s="141">
        <v>0</v>
      </c>
      <c r="AI66" s="141">
        <v>0</v>
      </c>
      <c r="AJ66" s="141">
        <v>0</v>
      </c>
      <c r="AK66" s="141">
        <v>0</v>
      </c>
      <c r="AL66" s="141">
        <v>0</v>
      </c>
      <c r="AM66" s="141">
        <v>0</v>
      </c>
      <c r="AN66" s="141">
        <v>0</v>
      </c>
      <c r="AO66" s="141">
        <v>0</v>
      </c>
      <c r="AP66" s="141">
        <v>0</v>
      </c>
      <c r="AQ66" s="141">
        <v>0</v>
      </c>
      <c r="AR66" s="141">
        <v>0</v>
      </c>
      <c r="AS66" s="48">
        <f t="shared" si="2"/>
        <v>58</v>
      </c>
      <c r="AT66" s="141">
        <v>0</v>
      </c>
      <c r="AU66" s="141">
        <v>0</v>
      </c>
      <c r="AV66" s="141">
        <v>0</v>
      </c>
      <c r="AW66" s="141">
        <v>0</v>
      </c>
      <c r="AX66" s="141">
        <v>0</v>
      </c>
      <c r="AY66" s="141">
        <v>0</v>
      </c>
      <c r="AZ66" s="141">
        <v>0</v>
      </c>
      <c r="BA66" s="141">
        <v>0</v>
      </c>
      <c r="BB66" s="141">
        <v>0</v>
      </c>
      <c r="BC66" s="141">
        <v>0</v>
      </c>
      <c r="BD66" s="141">
        <v>0</v>
      </c>
      <c r="BE66" s="141">
        <v>0</v>
      </c>
      <c r="BF66" s="141">
        <v>0</v>
      </c>
      <c r="BG66" s="141">
        <v>0</v>
      </c>
      <c r="BH66" s="141">
        <v>0</v>
      </c>
      <c r="BI66" s="141">
        <v>0</v>
      </c>
      <c r="BJ66" s="48">
        <f t="shared" si="3"/>
        <v>58</v>
      </c>
      <c r="BK66" s="141">
        <v>0</v>
      </c>
      <c r="BL66" s="141">
        <v>0</v>
      </c>
      <c r="BM66" s="141">
        <v>0</v>
      </c>
      <c r="BN66" s="141">
        <v>0</v>
      </c>
      <c r="BO66" s="141">
        <v>0</v>
      </c>
      <c r="BP66" s="141">
        <v>0</v>
      </c>
      <c r="BQ66" s="141">
        <v>0</v>
      </c>
      <c r="BR66" s="141">
        <v>0</v>
      </c>
      <c r="BS66" s="141">
        <v>0</v>
      </c>
      <c r="BT66" s="141">
        <v>0</v>
      </c>
      <c r="BU66" s="141">
        <v>0</v>
      </c>
      <c r="BV66" s="141">
        <v>0</v>
      </c>
      <c r="BW66" s="141">
        <v>0</v>
      </c>
      <c r="BX66" s="141">
        <v>0</v>
      </c>
      <c r="BY66" s="141">
        <v>0</v>
      </c>
      <c r="BZ66" s="141">
        <v>0</v>
      </c>
      <c r="CA66" s="48">
        <f t="shared" si="4"/>
        <v>58</v>
      </c>
      <c r="CB66" s="141">
        <v>0</v>
      </c>
      <c r="CC66" s="141">
        <v>0</v>
      </c>
      <c r="CD66" s="141">
        <v>0</v>
      </c>
      <c r="CE66" s="141">
        <v>0</v>
      </c>
      <c r="CF66" s="141">
        <v>0</v>
      </c>
      <c r="CG66" s="141">
        <v>0</v>
      </c>
      <c r="CH66" s="141">
        <v>0</v>
      </c>
      <c r="CI66" s="141">
        <v>0</v>
      </c>
      <c r="CJ66" s="141">
        <v>0</v>
      </c>
      <c r="CK66" s="141">
        <v>0</v>
      </c>
      <c r="CL66" s="141">
        <v>0</v>
      </c>
      <c r="CM66" s="141">
        <v>0</v>
      </c>
      <c r="CN66" s="141">
        <v>0</v>
      </c>
      <c r="CO66" s="141">
        <v>0</v>
      </c>
      <c r="CP66" s="141">
        <v>0</v>
      </c>
      <c r="CQ66" s="141">
        <v>0</v>
      </c>
    </row>
    <row r="67" spans="1:95" hidden="1" outlineLevel="1" x14ac:dyDescent="0.35">
      <c r="A67" s="21"/>
      <c r="B67" s="52" t="str">
        <f>LOOKUP(K67,Inputs!$C$31:$C$630,Inputs!$D$31:$D$630)</f>
        <v>[project name]</v>
      </c>
      <c r="C67" s="29"/>
      <c r="D67" s="29"/>
      <c r="E67" s="29"/>
      <c r="F67" s="29"/>
      <c r="G67" s="29"/>
      <c r="H67" s="29"/>
      <c r="I67" s="29"/>
      <c r="J67" s="29"/>
      <c r="K67" s="47">
        <f t="shared" si="0"/>
        <v>59</v>
      </c>
      <c r="L67" s="139">
        <v>0</v>
      </c>
      <c r="M67" s="139">
        <v>0</v>
      </c>
      <c r="N67" s="139">
        <v>0</v>
      </c>
      <c r="O67" s="139">
        <v>0</v>
      </c>
      <c r="P67" s="139">
        <v>0</v>
      </c>
      <c r="Q67" s="139">
        <v>0</v>
      </c>
      <c r="R67" s="139">
        <v>0</v>
      </c>
      <c r="S67" s="139">
        <v>0</v>
      </c>
      <c r="T67" s="139">
        <v>0</v>
      </c>
      <c r="U67" s="139">
        <v>0</v>
      </c>
      <c r="V67" s="139">
        <v>0</v>
      </c>
      <c r="W67" s="139">
        <v>0</v>
      </c>
      <c r="X67" s="139">
        <v>0</v>
      </c>
      <c r="Y67" s="139">
        <v>0</v>
      </c>
      <c r="Z67" s="139">
        <v>0</v>
      </c>
      <c r="AA67" s="139">
        <v>0</v>
      </c>
      <c r="AB67" s="47">
        <f t="shared" si="1"/>
        <v>59</v>
      </c>
      <c r="AC67" s="139">
        <v>0</v>
      </c>
      <c r="AD67" s="139">
        <v>0</v>
      </c>
      <c r="AE67" s="139">
        <v>0</v>
      </c>
      <c r="AF67" s="139">
        <v>0</v>
      </c>
      <c r="AG67" s="139">
        <v>0</v>
      </c>
      <c r="AH67" s="139">
        <v>0</v>
      </c>
      <c r="AI67" s="139">
        <v>0</v>
      </c>
      <c r="AJ67" s="139">
        <v>0</v>
      </c>
      <c r="AK67" s="139">
        <v>0</v>
      </c>
      <c r="AL67" s="139">
        <v>0</v>
      </c>
      <c r="AM67" s="139">
        <v>0</v>
      </c>
      <c r="AN67" s="139">
        <v>0</v>
      </c>
      <c r="AO67" s="139">
        <v>0</v>
      </c>
      <c r="AP67" s="139">
        <v>0</v>
      </c>
      <c r="AQ67" s="139">
        <v>0</v>
      </c>
      <c r="AR67" s="139">
        <v>0</v>
      </c>
      <c r="AS67" s="47">
        <f t="shared" si="2"/>
        <v>59</v>
      </c>
      <c r="AT67" s="139">
        <v>0</v>
      </c>
      <c r="AU67" s="139">
        <v>0</v>
      </c>
      <c r="AV67" s="139">
        <v>0</v>
      </c>
      <c r="AW67" s="139">
        <v>0</v>
      </c>
      <c r="AX67" s="139">
        <v>0</v>
      </c>
      <c r="AY67" s="139">
        <v>0</v>
      </c>
      <c r="AZ67" s="139">
        <v>0</v>
      </c>
      <c r="BA67" s="139">
        <v>0</v>
      </c>
      <c r="BB67" s="139">
        <v>0</v>
      </c>
      <c r="BC67" s="139">
        <v>0</v>
      </c>
      <c r="BD67" s="139">
        <v>0</v>
      </c>
      <c r="BE67" s="139">
        <v>0</v>
      </c>
      <c r="BF67" s="139">
        <v>0</v>
      </c>
      <c r="BG67" s="139">
        <v>0</v>
      </c>
      <c r="BH67" s="139">
        <v>0</v>
      </c>
      <c r="BI67" s="139">
        <v>0</v>
      </c>
      <c r="BJ67" s="47">
        <f t="shared" si="3"/>
        <v>59</v>
      </c>
      <c r="BK67" s="139">
        <v>0</v>
      </c>
      <c r="BL67" s="139">
        <v>0</v>
      </c>
      <c r="BM67" s="139">
        <v>0</v>
      </c>
      <c r="BN67" s="139">
        <v>0</v>
      </c>
      <c r="BO67" s="139">
        <v>0</v>
      </c>
      <c r="BP67" s="139">
        <v>0</v>
      </c>
      <c r="BQ67" s="139">
        <v>0</v>
      </c>
      <c r="BR67" s="139">
        <v>0</v>
      </c>
      <c r="BS67" s="139">
        <v>0</v>
      </c>
      <c r="BT67" s="139">
        <v>0</v>
      </c>
      <c r="BU67" s="139">
        <v>0</v>
      </c>
      <c r="BV67" s="139">
        <v>0</v>
      </c>
      <c r="BW67" s="139">
        <v>0</v>
      </c>
      <c r="BX67" s="139">
        <v>0</v>
      </c>
      <c r="BY67" s="139">
        <v>0</v>
      </c>
      <c r="BZ67" s="139">
        <v>0</v>
      </c>
      <c r="CA67" s="47">
        <f t="shared" si="4"/>
        <v>59</v>
      </c>
      <c r="CB67" s="139">
        <v>0</v>
      </c>
      <c r="CC67" s="139">
        <v>0</v>
      </c>
      <c r="CD67" s="139">
        <v>0</v>
      </c>
      <c r="CE67" s="139">
        <v>0</v>
      </c>
      <c r="CF67" s="139">
        <v>0</v>
      </c>
      <c r="CG67" s="139">
        <v>0</v>
      </c>
      <c r="CH67" s="139">
        <v>0</v>
      </c>
      <c r="CI67" s="139">
        <v>0</v>
      </c>
      <c r="CJ67" s="139">
        <v>0</v>
      </c>
      <c r="CK67" s="139">
        <v>0</v>
      </c>
      <c r="CL67" s="139">
        <v>0</v>
      </c>
      <c r="CM67" s="139">
        <v>0</v>
      </c>
      <c r="CN67" s="139">
        <v>0</v>
      </c>
      <c r="CO67" s="139">
        <v>0</v>
      </c>
      <c r="CP67" s="139">
        <v>0</v>
      </c>
      <c r="CQ67" s="139">
        <v>0</v>
      </c>
    </row>
    <row r="68" spans="1:95" hidden="1" outlineLevel="1" x14ac:dyDescent="0.35">
      <c r="B68" s="53" t="str">
        <f>LOOKUP(K68,Inputs!$C$31:$C$630,Inputs!$D$31:$D$630)</f>
        <v>[project name]</v>
      </c>
      <c r="C68" s="31"/>
      <c r="D68" s="31"/>
      <c r="E68" s="31"/>
      <c r="F68" s="31"/>
      <c r="G68" s="31"/>
      <c r="H68" s="31"/>
      <c r="I68" s="31"/>
      <c r="J68" s="31"/>
      <c r="K68" s="48">
        <f t="shared" si="0"/>
        <v>60</v>
      </c>
      <c r="L68" s="141">
        <v>0</v>
      </c>
      <c r="M68" s="141">
        <v>0</v>
      </c>
      <c r="N68" s="141">
        <v>0</v>
      </c>
      <c r="O68" s="141">
        <v>0</v>
      </c>
      <c r="P68" s="141">
        <v>0</v>
      </c>
      <c r="Q68" s="141">
        <v>0</v>
      </c>
      <c r="R68" s="141">
        <v>0</v>
      </c>
      <c r="S68" s="141">
        <v>0</v>
      </c>
      <c r="T68" s="141">
        <v>0</v>
      </c>
      <c r="U68" s="141">
        <v>0</v>
      </c>
      <c r="V68" s="141">
        <v>0</v>
      </c>
      <c r="W68" s="141">
        <v>0</v>
      </c>
      <c r="X68" s="141">
        <v>0</v>
      </c>
      <c r="Y68" s="141">
        <v>0</v>
      </c>
      <c r="Z68" s="141">
        <v>0</v>
      </c>
      <c r="AA68" s="141">
        <v>0</v>
      </c>
      <c r="AB68" s="48">
        <f t="shared" si="1"/>
        <v>60</v>
      </c>
      <c r="AC68" s="141">
        <v>0</v>
      </c>
      <c r="AD68" s="141">
        <v>0</v>
      </c>
      <c r="AE68" s="141">
        <v>0</v>
      </c>
      <c r="AF68" s="141">
        <v>0</v>
      </c>
      <c r="AG68" s="141">
        <v>0</v>
      </c>
      <c r="AH68" s="141">
        <v>0</v>
      </c>
      <c r="AI68" s="141">
        <v>0</v>
      </c>
      <c r="AJ68" s="141">
        <v>0</v>
      </c>
      <c r="AK68" s="141">
        <v>0</v>
      </c>
      <c r="AL68" s="141">
        <v>0</v>
      </c>
      <c r="AM68" s="141">
        <v>0</v>
      </c>
      <c r="AN68" s="141">
        <v>0</v>
      </c>
      <c r="AO68" s="141">
        <v>0</v>
      </c>
      <c r="AP68" s="141">
        <v>0</v>
      </c>
      <c r="AQ68" s="141">
        <v>0</v>
      </c>
      <c r="AR68" s="141">
        <v>0</v>
      </c>
      <c r="AS68" s="48">
        <f t="shared" si="2"/>
        <v>60</v>
      </c>
      <c r="AT68" s="141">
        <v>0</v>
      </c>
      <c r="AU68" s="141">
        <v>0</v>
      </c>
      <c r="AV68" s="141">
        <v>0</v>
      </c>
      <c r="AW68" s="141">
        <v>0</v>
      </c>
      <c r="AX68" s="141">
        <v>0</v>
      </c>
      <c r="AY68" s="141">
        <v>0</v>
      </c>
      <c r="AZ68" s="141">
        <v>0</v>
      </c>
      <c r="BA68" s="141">
        <v>0</v>
      </c>
      <c r="BB68" s="141">
        <v>0</v>
      </c>
      <c r="BC68" s="141">
        <v>0</v>
      </c>
      <c r="BD68" s="141">
        <v>0</v>
      </c>
      <c r="BE68" s="141">
        <v>0</v>
      </c>
      <c r="BF68" s="141">
        <v>0</v>
      </c>
      <c r="BG68" s="141">
        <v>0</v>
      </c>
      <c r="BH68" s="141">
        <v>0</v>
      </c>
      <c r="BI68" s="141">
        <v>0</v>
      </c>
      <c r="BJ68" s="48">
        <f t="shared" si="3"/>
        <v>60</v>
      </c>
      <c r="BK68" s="141">
        <v>0</v>
      </c>
      <c r="BL68" s="141">
        <v>0</v>
      </c>
      <c r="BM68" s="141">
        <v>0</v>
      </c>
      <c r="BN68" s="141">
        <v>0</v>
      </c>
      <c r="BO68" s="141">
        <v>0</v>
      </c>
      <c r="BP68" s="141">
        <v>0</v>
      </c>
      <c r="BQ68" s="141">
        <v>0</v>
      </c>
      <c r="BR68" s="141">
        <v>0</v>
      </c>
      <c r="BS68" s="141">
        <v>0</v>
      </c>
      <c r="BT68" s="141">
        <v>0</v>
      </c>
      <c r="BU68" s="141">
        <v>0</v>
      </c>
      <c r="BV68" s="141">
        <v>0</v>
      </c>
      <c r="BW68" s="141">
        <v>0</v>
      </c>
      <c r="BX68" s="141">
        <v>0</v>
      </c>
      <c r="BY68" s="141">
        <v>0</v>
      </c>
      <c r="BZ68" s="141">
        <v>0</v>
      </c>
      <c r="CA68" s="48">
        <f t="shared" si="4"/>
        <v>60</v>
      </c>
      <c r="CB68" s="141">
        <v>0</v>
      </c>
      <c r="CC68" s="141">
        <v>0</v>
      </c>
      <c r="CD68" s="141">
        <v>0</v>
      </c>
      <c r="CE68" s="141">
        <v>0</v>
      </c>
      <c r="CF68" s="141">
        <v>0</v>
      </c>
      <c r="CG68" s="141">
        <v>0</v>
      </c>
      <c r="CH68" s="141">
        <v>0</v>
      </c>
      <c r="CI68" s="141">
        <v>0</v>
      </c>
      <c r="CJ68" s="141">
        <v>0</v>
      </c>
      <c r="CK68" s="141">
        <v>0</v>
      </c>
      <c r="CL68" s="141">
        <v>0</v>
      </c>
      <c r="CM68" s="141">
        <v>0</v>
      </c>
      <c r="CN68" s="141">
        <v>0</v>
      </c>
      <c r="CO68" s="141">
        <v>0</v>
      </c>
      <c r="CP68" s="141">
        <v>0</v>
      </c>
      <c r="CQ68" s="141">
        <v>0</v>
      </c>
    </row>
    <row r="69" spans="1:95" hidden="1" outlineLevel="1" x14ac:dyDescent="0.35">
      <c r="A69" s="21"/>
      <c r="B69" s="52" t="str">
        <f>LOOKUP(K69,Inputs!$C$31:$C$630,Inputs!$D$31:$D$630)</f>
        <v>[project name]</v>
      </c>
      <c r="C69" s="29"/>
      <c r="D69" s="29"/>
      <c r="E69" s="29"/>
      <c r="F69" s="29"/>
      <c r="G69" s="29"/>
      <c r="H69" s="29"/>
      <c r="I69" s="29"/>
      <c r="J69" s="29"/>
      <c r="K69" s="47">
        <f t="shared" si="0"/>
        <v>61</v>
      </c>
      <c r="L69" s="139">
        <v>0</v>
      </c>
      <c r="M69" s="139">
        <v>0</v>
      </c>
      <c r="N69" s="139">
        <v>0</v>
      </c>
      <c r="O69" s="139">
        <v>0</v>
      </c>
      <c r="P69" s="139">
        <v>0</v>
      </c>
      <c r="Q69" s="139">
        <v>0</v>
      </c>
      <c r="R69" s="139">
        <v>0</v>
      </c>
      <c r="S69" s="139">
        <v>0</v>
      </c>
      <c r="T69" s="139">
        <v>0</v>
      </c>
      <c r="U69" s="139">
        <v>0</v>
      </c>
      <c r="V69" s="139">
        <v>0</v>
      </c>
      <c r="W69" s="139">
        <v>0</v>
      </c>
      <c r="X69" s="139">
        <v>0</v>
      </c>
      <c r="Y69" s="139">
        <v>0</v>
      </c>
      <c r="Z69" s="139">
        <v>0</v>
      </c>
      <c r="AA69" s="139">
        <v>0</v>
      </c>
      <c r="AB69" s="47">
        <f t="shared" si="1"/>
        <v>61</v>
      </c>
      <c r="AC69" s="139">
        <v>0</v>
      </c>
      <c r="AD69" s="139">
        <v>0</v>
      </c>
      <c r="AE69" s="139">
        <v>0</v>
      </c>
      <c r="AF69" s="139">
        <v>0</v>
      </c>
      <c r="AG69" s="139">
        <v>0</v>
      </c>
      <c r="AH69" s="139">
        <v>0</v>
      </c>
      <c r="AI69" s="139">
        <v>0</v>
      </c>
      <c r="AJ69" s="139">
        <v>0</v>
      </c>
      <c r="AK69" s="139">
        <v>0</v>
      </c>
      <c r="AL69" s="139">
        <v>0</v>
      </c>
      <c r="AM69" s="139">
        <v>0</v>
      </c>
      <c r="AN69" s="139">
        <v>0</v>
      </c>
      <c r="AO69" s="139">
        <v>0</v>
      </c>
      <c r="AP69" s="139">
        <v>0</v>
      </c>
      <c r="AQ69" s="139">
        <v>0</v>
      </c>
      <c r="AR69" s="139">
        <v>0</v>
      </c>
      <c r="AS69" s="47">
        <f t="shared" si="2"/>
        <v>61</v>
      </c>
      <c r="AT69" s="139">
        <v>0</v>
      </c>
      <c r="AU69" s="139">
        <v>0</v>
      </c>
      <c r="AV69" s="139">
        <v>0</v>
      </c>
      <c r="AW69" s="139">
        <v>0</v>
      </c>
      <c r="AX69" s="139">
        <v>0</v>
      </c>
      <c r="AY69" s="139">
        <v>0</v>
      </c>
      <c r="AZ69" s="139">
        <v>0</v>
      </c>
      <c r="BA69" s="139">
        <v>0</v>
      </c>
      <c r="BB69" s="139">
        <v>0</v>
      </c>
      <c r="BC69" s="139">
        <v>0</v>
      </c>
      <c r="BD69" s="139">
        <v>0</v>
      </c>
      <c r="BE69" s="139">
        <v>0</v>
      </c>
      <c r="BF69" s="139">
        <v>0</v>
      </c>
      <c r="BG69" s="139">
        <v>0</v>
      </c>
      <c r="BH69" s="139">
        <v>0</v>
      </c>
      <c r="BI69" s="139">
        <v>0</v>
      </c>
      <c r="BJ69" s="47">
        <f t="shared" si="3"/>
        <v>61</v>
      </c>
      <c r="BK69" s="139">
        <v>0</v>
      </c>
      <c r="BL69" s="139">
        <v>0</v>
      </c>
      <c r="BM69" s="139">
        <v>0</v>
      </c>
      <c r="BN69" s="139">
        <v>0</v>
      </c>
      <c r="BO69" s="139">
        <v>0</v>
      </c>
      <c r="BP69" s="139">
        <v>0</v>
      </c>
      <c r="BQ69" s="139">
        <v>0</v>
      </c>
      <c r="BR69" s="139">
        <v>0</v>
      </c>
      <c r="BS69" s="139">
        <v>0</v>
      </c>
      <c r="BT69" s="139">
        <v>0</v>
      </c>
      <c r="BU69" s="139">
        <v>0</v>
      </c>
      <c r="BV69" s="139">
        <v>0</v>
      </c>
      <c r="BW69" s="139">
        <v>0</v>
      </c>
      <c r="BX69" s="139">
        <v>0</v>
      </c>
      <c r="BY69" s="139">
        <v>0</v>
      </c>
      <c r="BZ69" s="139">
        <v>0</v>
      </c>
      <c r="CA69" s="47">
        <f t="shared" si="4"/>
        <v>61</v>
      </c>
      <c r="CB69" s="139">
        <v>0</v>
      </c>
      <c r="CC69" s="139">
        <v>0</v>
      </c>
      <c r="CD69" s="139">
        <v>0</v>
      </c>
      <c r="CE69" s="139">
        <v>0</v>
      </c>
      <c r="CF69" s="139">
        <v>0</v>
      </c>
      <c r="CG69" s="139">
        <v>0</v>
      </c>
      <c r="CH69" s="139">
        <v>0</v>
      </c>
      <c r="CI69" s="139">
        <v>0</v>
      </c>
      <c r="CJ69" s="139">
        <v>0</v>
      </c>
      <c r="CK69" s="139">
        <v>0</v>
      </c>
      <c r="CL69" s="139">
        <v>0</v>
      </c>
      <c r="CM69" s="139">
        <v>0</v>
      </c>
      <c r="CN69" s="139">
        <v>0</v>
      </c>
      <c r="CO69" s="139">
        <v>0</v>
      </c>
      <c r="CP69" s="139">
        <v>0</v>
      </c>
      <c r="CQ69" s="139">
        <v>0</v>
      </c>
    </row>
    <row r="70" spans="1:95" hidden="1" outlineLevel="1" x14ac:dyDescent="0.35">
      <c r="B70" s="53" t="str">
        <f>LOOKUP(K70,Inputs!$C$31:$C$630,Inputs!$D$31:$D$630)</f>
        <v>[project name]</v>
      </c>
      <c r="C70" s="31"/>
      <c r="D70" s="31"/>
      <c r="E70" s="31"/>
      <c r="F70" s="31"/>
      <c r="G70" s="31"/>
      <c r="H70" s="31"/>
      <c r="I70" s="31"/>
      <c r="J70" s="31"/>
      <c r="K70" s="48">
        <f t="shared" si="0"/>
        <v>62</v>
      </c>
      <c r="L70" s="141">
        <v>0</v>
      </c>
      <c r="M70" s="141">
        <v>0</v>
      </c>
      <c r="N70" s="141">
        <v>0</v>
      </c>
      <c r="O70" s="141">
        <v>0</v>
      </c>
      <c r="P70" s="141">
        <v>0</v>
      </c>
      <c r="Q70" s="141">
        <v>0</v>
      </c>
      <c r="R70" s="141">
        <v>0</v>
      </c>
      <c r="S70" s="141">
        <v>0</v>
      </c>
      <c r="T70" s="141">
        <v>0</v>
      </c>
      <c r="U70" s="141">
        <v>0</v>
      </c>
      <c r="V70" s="141">
        <v>0</v>
      </c>
      <c r="W70" s="141">
        <v>0</v>
      </c>
      <c r="X70" s="141">
        <v>0</v>
      </c>
      <c r="Y70" s="141">
        <v>0</v>
      </c>
      <c r="Z70" s="141">
        <v>0</v>
      </c>
      <c r="AA70" s="141">
        <v>0</v>
      </c>
      <c r="AB70" s="48">
        <f t="shared" si="1"/>
        <v>62</v>
      </c>
      <c r="AC70" s="141">
        <v>0</v>
      </c>
      <c r="AD70" s="141">
        <v>0</v>
      </c>
      <c r="AE70" s="141">
        <v>0</v>
      </c>
      <c r="AF70" s="141">
        <v>0</v>
      </c>
      <c r="AG70" s="141">
        <v>0</v>
      </c>
      <c r="AH70" s="141">
        <v>0</v>
      </c>
      <c r="AI70" s="141">
        <v>0</v>
      </c>
      <c r="AJ70" s="141">
        <v>0</v>
      </c>
      <c r="AK70" s="141">
        <v>0</v>
      </c>
      <c r="AL70" s="141">
        <v>0</v>
      </c>
      <c r="AM70" s="141">
        <v>0</v>
      </c>
      <c r="AN70" s="141">
        <v>0</v>
      </c>
      <c r="AO70" s="141">
        <v>0</v>
      </c>
      <c r="AP70" s="141">
        <v>0</v>
      </c>
      <c r="AQ70" s="141">
        <v>0</v>
      </c>
      <c r="AR70" s="141">
        <v>0</v>
      </c>
      <c r="AS70" s="48">
        <f t="shared" si="2"/>
        <v>62</v>
      </c>
      <c r="AT70" s="141">
        <v>0</v>
      </c>
      <c r="AU70" s="141">
        <v>0</v>
      </c>
      <c r="AV70" s="141">
        <v>0</v>
      </c>
      <c r="AW70" s="141">
        <v>0</v>
      </c>
      <c r="AX70" s="141">
        <v>0</v>
      </c>
      <c r="AY70" s="141">
        <v>0</v>
      </c>
      <c r="AZ70" s="141">
        <v>0</v>
      </c>
      <c r="BA70" s="141">
        <v>0</v>
      </c>
      <c r="BB70" s="141">
        <v>0</v>
      </c>
      <c r="BC70" s="141">
        <v>0</v>
      </c>
      <c r="BD70" s="141">
        <v>0</v>
      </c>
      <c r="BE70" s="141">
        <v>0</v>
      </c>
      <c r="BF70" s="141">
        <v>0</v>
      </c>
      <c r="BG70" s="141">
        <v>0</v>
      </c>
      <c r="BH70" s="141">
        <v>0</v>
      </c>
      <c r="BI70" s="141">
        <v>0</v>
      </c>
      <c r="BJ70" s="48">
        <f t="shared" si="3"/>
        <v>62</v>
      </c>
      <c r="BK70" s="141">
        <v>0</v>
      </c>
      <c r="BL70" s="141">
        <v>0</v>
      </c>
      <c r="BM70" s="141">
        <v>0</v>
      </c>
      <c r="BN70" s="141">
        <v>0</v>
      </c>
      <c r="BO70" s="141">
        <v>0</v>
      </c>
      <c r="BP70" s="141">
        <v>0</v>
      </c>
      <c r="BQ70" s="141">
        <v>0</v>
      </c>
      <c r="BR70" s="141">
        <v>0</v>
      </c>
      <c r="BS70" s="141">
        <v>0</v>
      </c>
      <c r="BT70" s="141">
        <v>0</v>
      </c>
      <c r="BU70" s="141">
        <v>0</v>
      </c>
      <c r="BV70" s="141">
        <v>0</v>
      </c>
      <c r="BW70" s="141">
        <v>0</v>
      </c>
      <c r="BX70" s="141">
        <v>0</v>
      </c>
      <c r="BY70" s="141">
        <v>0</v>
      </c>
      <c r="BZ70" s="141">
        <v>0</v>
      </c>
      <c r="CA70" s="48">
        <f t="shared" si="4"/>
        <v>62</v>
      </c>
      <c r="CB70" s="141">
        <v>0</v>
      </c>
      <c r="CC70" s="141">
        <v>0</v>
      </c>
      <c r="CD70" s="141">
        <v>0</v>
      </c>
      <c r="CE70" s="141">
        <v>0</v>
      </c>
      <c r="CF70" s="141">
        <v>0</v>
      </c>
      <c r="CG70" s="141">
        <v>0</v>
      </c>
      <c r="CH70" s="141">
        <v>0</v>
      </c>
      <c r="CI70" s="141">
        <v>0</v>
      </c>
      <c r="CJ70" s="141">
        <v>0</v>
      </c>
      <c r="CK70" s="141">
        <v>0</v>
      </c>
      <c r="CL70" s="141">
        <v>0</v>
      </c>
      <c r="CM70" s="141">
        <v>0</v>
      </c>
      <c r="CN70" s="141">
        <v>0</v>
      </c>
      <c r="CO70" s="141">
        <v>0</v>
      </c>
      <c r="CP70" s="141">
        <v>0</v>
      </c>
      <c r="CQ70" s="141">
        <v>0</v>
      </c>
    </row>
    <row r="71" spans="1:95" hidden="1" outlineLevel="1" x14ac:dyDescent="0.35">
      <c r="A71" s="21"/>
      <c r="B71" s="52" t="str">
        <f>LOOKUP(K71,Inputs!$C$31:$C$630,Inputs!$D$31:$D$630)</f>
        <v>[project name]</v>
      </c>
      <c r="C71" s="29"/>
      <c r="D71" s="29"/>
      <c r="E71" s="29"/>
      <c r="F71" s="29"/>
      <c r="G71" s="29"/>
      <c r="H71" s="29"/>
      <c r="I71" s="29"/>
      <c r="J71" s="29"/>
      <c r="K71" s="47">
        <f t="shared" si="0"/>
        <v>63</v>
      </c>
      <c r="L71" s="139">
        <v>0</v>
      </c>
      <c r="M71" s="139">
        <v>0</v>
      </c>
      <c r="N71" s="139">
        <v>0</v>
      </c>
      <c r="O71" s="139">
        <v>0</v>
      </c>
      <c r="P71" s="139">
        <v>0</v>
      </c>
      <c r="Q71" s="139">
        <v>0</v>
      </c>
      <c r="R71" s="139">
        <v>0</v>
      </c>
      <c r="S71" s="139">
        <v>0</v>
      </c>
      <c r="T71" s="139">
        <v>0</v>
      </c>
      <c r="U71" s="139">
        <v>0</v>
      </c>
      <c r="V71" s="139">
        <v>0</v>
      </c>
      <c r="W71" s="139">
        <v>0</v>
      </c>
      <c r="X71" s="139">
        <v>0</v>
      </c>
      <c r="Y71" s="139">
        <v>0</v>
      </c>
      <c r="Z71" s="139">
        <v>0</v>
      </c>
      <c r="AA71" s="139">
        <v>0</v>
      </c>
      <c r="AB71" s="47">
        <f t="shared" si="1"/>
        <v>63</v>
      </c>
      <c r="AC71" s="139">
        <v>0</v>
      </c>
      <c r="AD71" s="139">
        <v>0</v>
      </c>
      <c r="AE71" s="139">
        <v>0</v>
      </c>
      <c r="AF71" s="139">
        <v>0</v>
      </c>
      <c r="AG71" s="139">
        <v>0</v>
      </c>
      <c r="AH71" s="139">
        <v>0</v>
      </c>
      <c r="AI71" s="139">
        <v>0</v>
      </c>
      <c r="AJ71" s="139">
        <v>0</v>
      </c>
      <c r="AK71" s="139">
        <v>0</v>
      </c>
      <c r="AL71" s="139">
        <v>0</v>
      </c>
      <c r="AM71" s="139">
        <v>0</v>
      </c>
      <c r="AN71" s="139">
        <v>0</v>
      </c>
      <c r="AO71" s="139">
        <v>0</v>
      </c>
      <c r="AP71" s="139">
        <v>0</v>
      </c>
      <c r="AQ71" s="139">
        <v>0</v>
      </c>
      <c r="AR71" s="139">
        <v>0</v>
      </c>
      <c r="AS71" s="47">
        <f t="shared" si="2"/>
        <v>63</v>
      </c>
      <c r="AT71" s="139">
        <v>0</v>
      </c>
      <c r="AU71" s="139">
        <v>0</v>
      </c>
      <c r="AV71" s="139">
        <v>0</v>
      </c>
      <c r="AW71" s="139">
        <v>0</v>
      </c>
      <c r="AX71" s="139">
        <v>0</v>
      </c>
      <c r="AY71" s="139">
        <v>0</v>
      </c>
      <c r="AZ71" s="139">
        <v>0</v>
      </c>
      <c r="BA71" s="139">
        <v>0</v>
      </c>
      <c r="BB71" s="139">
        <v>0</v>
      </c>
      <c r="BC71" s="139">
        <v>0</v>
      </c>
      <c r="BD71" s="139">
        <v>0</v>
      </c>
      <c r="BE71" s="139">
        <v>0</v>
      </c>
      <c r="BF71" s="139">
        <v>0</v>
      </c>
      <c r="BG71" s="139">
        <v>0</v>
      </c>
      <c r="BH71" s="139">
        <v>0</v>
      </c>
      <c r="BI71" s="139">
        <v>0</v>
      </c>
      <c r="BJ71" s="47">
        <f t="shared" si="3"/>
        <v>63</v>
      </c>
      <c r="BK71" s="139">
        <v>0</v>
      </c>
      <c r="BL71" s="139">
        <v>0</v>
      </c>
      <c r="BM71" s="139">
        <v>0</v>
      </c>
      <c r="BN71" s="139">
        <v>0</v>
      </c>
      <c r="BO71" s="139">
        <v>0</v>
      </c>
      <c r="BP71" s="139">
        <v>0</v>
      </c>
      <c r="BQ71" s="139">
        <v>0</v>
      </c>
      <c r="BR71" s="139">
        <v>0</v>
      </c>
      <c r="BS71" s="139">
        <v>0</v>
      </c>
      <c r="BT71" s="139">
        <v>0</v>
      </c>
      <c r="BU71" s="139">
        <v>0</v>
      </c>
      <c r="BV71" s="139">
        <v>0</v>
      </c>
      <c r="BW71" s="139">
        <v>0</v>
      </c>
      <c r="BX71" s="139">
        <v>0</v>
      </c>
      <c r="BY71" s="139">
        <v>0</v>
      </c>
      <c r="BZ71" s="139">
        <v>0</v>
      </c>
      <c r="CA71" s="47">
        <f t="shared" si="4"/>
        <v>63</v>
      </c>
      <c r="CB71" s="139">
        <v>0</v>
      </c>
      <c r="CC71" s="139">
        <v>0</v>
      </c>
      <c r="CD71" s="139">
        <v>0</v>
      </c>
      <c r="CE71" s="139">
        <v>0</v>
      </c>
      <c r="CF71" s="139">
        <v>0</v>
      </c>
      <c r="CG71" s="139">
        <v>0</v>
      </c>
      <c r="CH71" s="139">
        <v>0</v>
      </c>
      <c r="CI71" s="139">
        <v>0</v>
      </c>
      <c r="CJ71" s="139">
        <v>0</v>
      </c>
      <c r="CK71" s="139">
        <v>0</v>
      </c>
      <c r="CL71" s="139">
        <v>0</v>
      </c>
      <c r="CM71" s="139">
        <v>0</v>
      </c>
      <c r="CN71" s="139">
        <v>0</v>
      </c>
      <c r="CO71" s="139">
        <v>0</v>
      </c>
      <c r="CP71" s="139">
        <v>0</v>
      </c>
      <c r="CQ71" s="139">
        <v>0</v>
      </c>
    </row>
    <row r="72" spans="1:95" hidden="1" outlineLevel="1" x14ac:dyDescent="0.35">
      <c r="B72" s="53" t="str">
        <f>LOOKUP(K72,Inputs!$C$31:$C$630,Inputs!$D$31:$D$630)</f>
        <v>[project name]</v>
      </c>
      <c r="C72" s="31"/>
      <c r="D72" s="31"/>
      <c r="E72" s="31"/>
      <c r="F72" s="31"/>
      <c r="G72" s="31"/>
      <c r="H72" s="31"/>
      <c r="I72" s="31"/>
      <c r="J72" s="31"/>
      <c r="K72" s="48">
        <f t="shared" si="0"/>
        <v>64</v>
      </c>
      <c r="L72" s="141">
        <v>0</v>
      </c>
      <c r="M72" s="141">
        <v>0</v>
      </c>
      <c r="N72" s="141">
        <v>0</v>
      </c>
      <c r="O72" s="141">
        <v>0</v>
      </c>
      <c r="P72" s="141">
        <v>0</v>
      </c>
      <c r="Q72" s="141">
        <v>0</v>
      </c>
      <c r="R72" s="141">
        <v>0</v>
      </c>
      <c r="S72" s="141">
        <v>0</v>
      </c>
      <c r="T72" s="141">
        <v>0</v>
      </c>
      <c r="U72" s="141">
        <v>0</v>
      </c>
      <c r="V72" s="141">
        <v>0</v>
      </c>
      <c r="W72" s="141">
        <v>0</v>
      </c>
      <c r="X72" s="141">
        <v>0</v>
      </c>
      <c r="Y72" s="141">
        <v>0</v>
      </c>
      <c r="Z72" s="141">
        <v>0</v>
      </c>
      <c r="AA72" s="141">
        <v>0</v>
      </c>
      <c r="AB72" s="48">
        <f t="shared" si="1"/>
        <v>64</v>
      </c>
      <c r="AC72" s="141">
        <v>0</v>
      </c>
      <c r="AD72" s="141">
        <v>0</v>
      </c>
      <c r="AE72" s="141">
        <v>0</v>
      </c>
      <c r="AF72" s="141">
        <v>0</v>
      </c>
      <c r="AG72" s="141">
        <v>0</v>
      </c>
      <c r="AH72" s="141">
        <v>0</v>
      </c>
      <c r="AI72" s="141">
        <v>0</v>
      </c>
      <c r="AJ72" s="141">
        <v>0</v>
      </c>
      <c r="AK72" s="141">
        <v>0</v>
      </c>
      <c r="AL72" s="141">
        <v>0</v>
      </c>
      <c r="AM72" s="141">
        <v>0</v>
      </c>
      <c r="AN72" s="141">
        <v>0</v>
      </c>
      <c r="AO72" s="141">
        <v>0</v>
      </c>
      <c r="AP72" s="141">
        <v>0</v>
      </c>
      <c r="AQ72" s="141">
        <v>0</v>
      </c>
      <c r="AR72" s="141">
        <v>0</v>
      </c>
      <c r="AS72" s="48">
        <f t="shared" si="2"/>
        <v>64</v>
      </c>
      <c r="AT72" s="141">
        <v>0</v>
      </c>
      <c r="AU72" s="141">
        <v>0</v>
      </c>
      <c r="AV72" s="141">
        <v>0</v>
      </c>
      <c r="AW72" s="141">
        <v>0</v>
      </c>
      <c r="AX72" s="141">
        <v>0</v>
      </c>
      <c r="AY72" s="141">
        <v>0</v>
      </c>
      <c r="AZ72" s="141">
        <v>0</v>
      </c>
      <c r="BA72" s="141">
        <v>0</v>
      </c>
      <c r="BB72" s="141">
        <v>0</v>
      </c>
      <c r="BC72" s="141">
        <v>0</v>
      </c>
      <c r="BD72" s="141">
        <v>0</v>
      </c>
      <c r="BE72" s="141">
        <v>0</v>
      </c>
      <c r="BF72" s="141">
        <v>0</v>
      </c>
      <c r="BG72" s="141">
        <v>0</v>
      </c>
      <c r="BH72" s="141">
        <v>0</v>
      </c>
      <c r="BI72" s="141">
        <v>0</v>
      </c>
      <c r="BJ72" s="48">
        <f t="shared" si="3"/>
        <v>64</v>
      </c>
      <c r="BK72" s="141">
        <v>0</v>
      </c>
      <c r="BL72" s="141">
        <v>0</v>
      </c>
      <c r="BM72" s="141">
        <v>0</v>
      </c>
      <c r="BN72" s="141">
        <v>0</v>
      </c>
      <c r="BO72" s="141">
        <v>0</v>
      </c>
      <c r="BP72" s="141">
        <v>0</v>
      </c>
      <c r="BQ72" s="141">
        <v>0</v>
      </c>
      <c r="BR72" s="141">
        <v>0</v>
      </c>
      <c r="BS72" s="141">
        <v>0</v>
      </c>
      <c r="BT72" s="141">
        <v>0</v>
      </c>
      <c r="BU72" s="141">
        <v>0</v>
      </c>
      <c r="BV72" s="141">
        <v>0</v>
      </c>
      <c r="BW72" s="141">
        <v>0</v>
      </c>
      <c r="BX72" s="141">
        <v>0</v>
      </c>
      <c r="BY72" s="141">
        <v>0</v>
      </c>
      <c r="BZ72" s="141">
        <v>0</v>
      </c>
      <c r="CA72" s="48">
        <f t="shared" si="4"/>
        <v>64</v>
      </c>
      <c r="CB72" s="141">
        <v>0</v>
      </c>
      <c r="CC72" s="141">
        <v>0</v>
      </c>
      <c r="CD72" s="141">
        <v>0</v>
      </c>
      <c r="CE72" s="141">
        <v>0</v>
      </c>
      <c r="CF72" s="141">
        <v>0</v>
      </c>
      <c r="CG72" s="141">
        <v>0</v>
      </c>
      <c r="CH72" s="141">
        <v>0</v>
      </c>
      <c r="CI72" s="141">
        <v>0</v>
      </c>
      <c r="CJ72" s="141">
        <v>0</v>
      </c>
      <c r="CK72" s="141">
        <v>0</v>
      </c>
      <c r="CL72" s="141">
        <v>0</v>
      </c>
      <c r="CM72" s="141">
        <v>0</v>
      </c>
      <c r="CN72" s="141">
        <v>0</v>
      </c>
      <c r="CO72" s="141">
        <v>0</v>
      </c>
      <c r="CP72" s="141">
        <v>0</v>
      </c>
      <c r="CQ72" s="141">
        <v>0</v>
      </c>
    </row>
    <row r="73" spans="1:95" hidden="1" outlineLevel="1" x14ac:dyDescent="0.35">
      <c r="A73" s="21"/>
      <c r="B73" s="52" t="str">
        <f>LOOKUP(K73,Inputs!$C$31:$C$630,Inputs!$D$31:$D$630)</f>
        <v>[project name]</v>
      </c>
      <c r="C73" s="29"/>
      <c r="D73" s="29"/>
      <c r="E73" s="29"/>
      <c r="F73" s="29"/>
      <c r="G73" s="29"/>
      <c r="H73" s="29"/>
      <c r="I73" s="29"/>
      <c r="J73" s="29"/>
      <c r="K73" s="47">
        <f t="shared" si="0"/>
        <v>65</v>
      </c>
      <c r="L73" s="139">
        <v>0</v>
      </c>
      <c r="M73" s="139">
        <v>0</v>
      </c>
      <c r="N73" s="139">
        <v>0</v>
      </c>
      <c r="O73" s="139">
        <v>0</v>
      </c>
      <c r="P73" s="139">
        <v>0</v>
      </c>
      <c r="Q73" s="139">
        <v>0</v>
      </c>
      <c r="R73" s="139">
        <v>0</v>
      </c>
      <c r="S73" s="139">
        <v>0</v>
      </c>
      <c r="T73" s="139">
        <v>0</v>
      </c>
      <c r="U73" s="139">
        <v>0</v>
      </c>
      <c r="V73" s="139">
        <v>0</v>
      </c>
      <c r="W73" s="139">
        <v>0</v>
      </c>
      <c r="X73" s="139">
        <v>0</v>
      </c>
      <c r="Y73" s="139">
        <v>0</v>
      </c>
      <c r="Z73" s="139">
        <v>0</v>
      </c>
      <c r="AA73" s="139">
        <v>0</v>
      </c>
      <c r="AB73" s="47">
        <f t="shared" si="1"/>
        <v>65</v>
      </c>
      <c r="AC73" s="139">
        <v>0</v>
      </c>
      <c r="AD73" s="139">
        <v>0</v>
      </c>
      <c r="AE73" s="139">
        <v>0</v>
      </c>
      <c r="AF73" s="139">
        <v>0</v>
      </c>
      <c r="AG73" s="139">
        <v>0</v>
      </c>
      <c r="AH73" s="139">
        <v>0</v>
      </c>
      <c r="AI73" s="139">
        <v>0</v>
      </c>
      <c r="AJ73" s="139">
        <v>0</v>
      </c>
      <c r="AK73" s="139">
        <v>0</v>
      </c>
      <c r="AL73" s="139">
        <v>0</v>
      </c>
      <c r="AM73" s="139">
        <v>0</v>
      </c>
      <c r="AN73" s="139">
        <v>0</v>
      </c>
      <c r="AO73" s="139">
        <v>0</v>
      </c>
      <c r="AP73" s="139">
        <v>0</v>
      </c>
      <c r="AQ73" s="139">
        <v>0</v>
      </c>
      <c r="AR73" s="139">
        <v>0</v>
      </c>
      <c r="AS73" s="47">
        <f t="shared" si="2"/>
        <v>65</v>
      </c>
      <c r="AT73" s="139">
        <v>0</v>
      </c>
      <c r="AU73" s="139">
        <v>0</v>
      </c>
      <c r="AV73" s="139">
        <v>0</v>
      </c>
      <c r="AW73" s="139">
        <v>0</v>
      </c>
      <c r="AX73" s="139">
        <v>0</v>
      </c>
      <c r="AY73" s="139">
        <v>0</v>
      </c>
      <c r="AZ73" s="139">
        <v>0</v>
      </c>
      <c r="BA73" s="139">
        <v>0</v>
      </c>
      <c r="BB73" s="139">
        <v>0</v>
      </c>
      <c r="BC73" s="139">
        <v>0</v>
      </c>
      <c r="BD73" s="139">
        <v>0</v>
      </c>
      <c r="BE73" s="139">
        <v>0</v>
      </c>
      <c r="BF73" s="139">
        <v>0</v>
      </c>
      <c r="BG73" s="139">
        <v>0</v>
      </c>
      <c r="BH73" s="139">
        <v>0</v>
      </c>
      <c r="BI73" s="139">
        <v>0</v>
      </c>
      <c r="BJ73" s="47">
        <f t="shared" si="3"/>
        <v>65</v>
      </c>
      <c r="BK73" s="139">
        <v>0</v>
      </c>
      <c r="BL73" s="139">
        <v>0</v>
      </c>
      <c r="BM73" s="139">
        <v>0</v>
      </c>
      <c r="BN73" s="139">
        <v>0</v>
      </c>
      <c r="BO73" s="139">
        <v>0</v>
      </c>
      <c r="BP73" s="139">
        <v>0</v>
      </c>
      <c r="BQ73" s="139">
        <v>0</v>
      </c>
      <c r="BR73" s="139">
        <v>0</v>
      </c>
      <c r="BS73" s="139">
        <v>0</v>
      </c>
      <c r="BT73" s="139">
        <v>0</v>
      </c>
      <c r="BU73" s="139">
        <v>0</v>
      </c>
      <c r="BV73" s="139">
        <v>0</v>
      </c>
      <c r="BW73" s="139">
        <v>0</v>
      </c>
      <c r="BX73" s="139">
        <v>0</v>
      </c>
      <c r="BY73" s="139">
        <v>0</v>
      </c>
      <c r="BZ73" s="139">
        <v>0</v>
      </c>
      <c r="CA73" s="47">
        <f t="shared" si="4"/>
        <v>65</v>
      </c>
      <c r="CB73" s="139">
        <v>0</v>
      </c>
      <c r="CC73" s="139">
        <v>0</v>
      </c>
      <c r="CD73" s="139">
        <v>0</v>
      </c>
      <c r="CE73" s="139">
        <v>0</v>
      </c>
      <c r="CF73" s="139">
        <v>0</v>
      </c>
      <c r="CG73" s="139">
        <v>0</v>
      </c>
      <c r="CH73" s="139">
        <v>0</v>
      </c>
      <c r="CI73" s="139">
        <v>0</v>
      </c>
      <c r="CJ73" s="139">
        <v>0</v>
      </c>
      <c r="CK73" s="139">
        <v>0</v>
      </c>
      <c r="CL73" s="139">
        <v>0</v>
      </c>
      <c r="CM73" s="139">
        <v>0</v>
      </c>
      <c r="CN73" s="139">
        <v>0</v>
      </c>
      <c r="CO73" s="139">
        <v>0</v>
      </c>
      <c r="CP73" s="139">
        <v>0</v>
      </c>
      <c r="CQ73" s="139">
        <v>0</v>
      </c>
    </row>
    <row r="74" spans="1:95" hidden="1" outlineLevel="1" x14ac:dyDescent="0.35">
      <c r="B74" s="53" t="str">
        <f>LOOKUP(K74,Inputs!$C$31:$C$630,Inputs!$D$31:$D$630)</f>
        <v>[project name]</v>
      </c>
      <c r="C74" s="31"/>
      <c r="D74" s="31"/>
      <c r="E74" s="31"/>
      <c r="F74" s="31"/>
      <c r="G74" s="31"/>
      <c r="H74" s="31"/>
      <c r="I74" s="31"/>
      <c r="J74" s="31"/>
      <c r="K74" s="48">
        <f t="shared" si="0"/>
        <v>66</v>
      </c>
      <c r="L74" s="141">
        <v>0</v>
      </c>
      <c r="M74" s="141">
        <v>0</v>
      </c>
      <c r="N74" s="141">
        <v>0</v>
      </c>
      <c r="O74" s="141">
        <v>0</v>
      </c>
      <c r="P74" s="141">
        <v>0</v>
      </c>
      <c r="Q74" s="141">
        <v>0</v>
      </c>
      <c r="R74" s="141">
        <v>0</v>
      </c>
      <c r="S74" s="141">
        <v>0</v>
      </c>
      <c r="T74" s="141">
        <v>0</v>
      </c>
      <c r="U74" s="141">
        <v>0</v>
      </c>
      <c r="V74" s="141">
        <v>0</v>
      </c>
      <c r="W74" s="141">
        <v>0</v>
      </c>
      <c r="X74" s="141">
        <v>0</v>
      </c>
      <c r="Y74" s="141">
        <v>0</v>
      </c>
      <c r="Z74" s="141">
        <v>0</v>
      </c>
      <c r="AA74" s="141">
        <v>0</v>
      </c>
      <c r="AB74" s="48">
        <f t="shared" si="1"/>
        <v>66</v>
      </c>
      <c r="AC74" s="141">
        <v>0</v>
      </c>
      <c r="AD74" s="141">
        <v>0</v>
      </c>
      <c r="AE74" s="141">
        <v>0</v>
      </c>
      <c r="AF74" s="141">
        <v>0</v>
      </c>
      <c r="AG74" s="141">
        <v>0</v>
      </c>
      <c r="AH74" s="141">
        <v>0</v>
      </c>
      <c r="AI74" s="141">
        <v>0</v>
      </c>
      <c r="AJ74" s="141">
        <v>0</v>
      </c>
      <c r="AK74" s="141">
        <v>0</v>
      </c>
      <c r="AL74" s="141">
        <v>0</v>
      </c>
      <c r="AM74" s="141">
        <v>0</v>
      </c>
      <c r="AN74" s="141">
        <v>0</v>
      </c>
      <c r="AO74" s="141">
        <v>0</v>
      </c>
      <c r="AP74" s="141">
        <v>0</v>
      </c>
      <c r="AQ74" s="141">
        <v>0</v>
      </c>
      <c r="AR74" s="141">
        <v>0</v>
      </c>
      <c r="AS74" s="48">
        <f t="shared" si="2"/>
        <v>66</v>
      </c>
      <c r="AT74" s="141">
        <v>0</v>
      </c>
      <c r="AU74" s="141">
        <v>0</v>
      </c>
      <c r="AV74" s="141">
        <v>0</v>
      </c>
      <c r="AW74" s="141">
        <v>0</v>
      </c>
      <c r="AX74" s="141">
        <v>0</v>
      </c>
      <c r="AY74" s="141">
        <v>0</v>
      </c>
      <c r="AZ74" s="141">
        <v>0</v>
      </c>
      <c r="BA74" s="141">
        <v>0</v>
      </c>
      <c r="BB74" s="141">
        <v>0</v>
      </c>
      <c r="BC74" s="141">
        <v>0</v>
      </c>
      <c r="BD74" s="141">
        <v>0</v>
      </c>
      <c r="BE74" s="141">
        <v>0</v>
      </c>
      <c r="BF74" s="141">
        <v>0</v>
      </c>
      <c r="BG74" s="141">
        <v>0</v>
      </c>
      <c r="BH74" s="141">
        <v>0</v>
      </c>
      <c r="BI74" s="141">
        <v>0</v>
      </c>
      <c r="BJ74" s="48">
        <f t="shared" si="3"/>
        <v>66</v>
      </c>
      <c r="BK74" s="141">
        <v>0</v>
      </c>
      <c r="BL74" s="141">
        <v>0</v>
      </c>
      <c r="BM74" s="141">
        <v>0</v>
      </c>
      <c r="BN74" s="141">
        <v>0</v>
      </c>
      <c r="BO74" s="141">
        <v>0</v>
      </c>
      <c r="BP74" s="141">
        <v>0</v>
      </c>
      <c r="BQ74" s="141">
        <v>0</v>
      </c>
      <c r="BR74" s="141">
        <v>0</v>
      </c>
      <c r="BS74" s="141">
        <v>0</v>
      </c>
      <c r="BT74" s="141">
        <v>0</v>
      </c>
      <c r="BU74" s="141">
        <v>0</v>
      </c>
      <c r="BV74" s="141">
        <v>0</v>
      </c>
      <c r="BW74" s="141">
        <v>0</v>
      </c>
      <c r="BX74" s="141">
        <v>0</v>
      </c>
      <c r="BY74" s="141">
        <v>0</v>
      </c>
      <c r="BZ74" s="141">
        <v>0</v>
      </c>
      <c r="CA74" s="48">
        <f t="shared" si="4"/>
        <v>66</v>
      </c>
      <c r="CB74" s="141">
        <v>0</v>
      </c>
      <c r="CC74" s="141">
        <v>0</v>
      </c>
      <c r="CD74" s="141">
        <v>0</v>
      </c>
      <c r="CE74" s="141">
        <v>0</v>
      </c>
      <c r="CF74" s="141">
        <v>0</v>
      </c>
      <c r="CG74" s="141">
        <v>0</v>
      </c>
      <c r="CH74" s="141">
        <v>0</v>
      </c>
      <c r="CI74" s="141">
        <v>0</v>
      </c>
      <c r="CJ74" s="141">
        <v>0</v>
      </c>
      <c r="CK74" s="141">
        <v>0</v>
      </c>
      <c r="CL74" s="141">
        <v>0</v>
      </c>
      <c r="CM74" s="141">
        <v>0</v>
      </c>
      <c r="CN74" s="141">
        <v>0</v>
      </c>
      <c r="CO74" s="141">
        <v>0</v>
      </c>
      <c r="CP74" s="141">
        <v>0</v>
      </c>
      <c r="CQ74" s="141">
        <v>0</v>
      </c>
    </row>
    <row r="75" spans="1:95" hidden="1" outlineLevel="1" x14ac:dyDescent="0.35">
      <c r="A75" s="21"/>
      <c r="B75" s="52" t="str">
        <f>LOOKUP(K75,Inputs!$C$31:$C$630,Inputs!$D$31:$D$630)</f>
        <v>[project name]</v>
      </c>
      <c r="C75" s="29"/>
      <c r="D75" s="29"/>
      <c r="E75" s="29"/>
      <c r="F75" s="29"/>
      <c r="G75" s="29"/>
      <c r="H75" s="29"/>
      <c r="I75" s="29"/>
      <c r="J75" s="29"/>
      <c r="K75" s="47">
        <f t="shared" ref="K75:K108" si="5">+K74+1</f>
        <v>67</v>
      </c>
      <c r="L75" s="139">
        <v>0</v>
      </c>
      <c r="M75" s="139">
        <v>0</v>
      </c>
      <c r="N75" s="139">
        <v>0</v>
      </c>
      <c r="O75" s="139">
        <v>0</v>
      </c>
      <c r="P75" s="139">
        <v>0</v>
      </c>
      <c r="Q75" s="139">
        <v>0</v>
      </c>
      <c r="R75" s="139">
        <v>0</v>
      </c>
      <c r="S75" s="139">
        <v>0</v>
      </c>
      <c r="T75" s="139">
        <v>0</v>
      </c>
      <c r="U75" s="139">
        <v>0</v>
      </c>
      <c r="V75" s="139">
        <v>0</v>
      </c>
      <c r="W75" s="139">
        <v>0</v>
      </c>
      <c r="X75" s="139">
        <v>0</v>
      </c>
      <c r="Y75" s="139">
        <v>0</v>
      </c>
      <c r="Z75" s="139">
        <v>0</v>
      </c>
      <c r="AA75" s="139">
        <v>0</v>
      </c>
      <c r="AB75" s="47">
        <f t="shared" ref="AB75:AB108" si="6">+AB74+1</f>
        <v>67</v>
      </c>
      <c r="AC75" s="139">
        <v>0</v>
      </c>
      <c r="AD75" s="139">
        <v>0</v>
      </c>
      <c r="AE75" s="139">
        <v>0</v>
      </c>
      <c r="AF75" s="139">
        <v>0</v>
      </c>
      <c r="AG75" s="139">
        <v>0</v>
      </c>
      <c r="AH75" s="139">
        <v>0</v>
      </c>
      <c r="AI75" s="139">
        <v>0</v>
      </c>
      <c r="AJ75" s="139">
        <v>0</v>
      </c>
      <c r="AK75" s="139">
        <v>0</v>
      </c>
      <c r="AL75" s="139">
        <v>0</v>
      </c>
      <c r="AM75" s="139">
        <v>0</v>
      </c>
      <c r="AN75" s="139">
        <v>0</v>
      </c>
      <c r="AO75" s="139">
        <v>0</v>
      </c>
      <c r="AP75" s="139">
        <v>0</v>
      </c>
      <c r="AQ75" s="139">
        <v>0</v>
      </c>
      <c r="AR75" s="139">
        <v>0</v>
      </c>
      <c r="AS75" s="47">
        <f t="shared" ref="AS75:AS108" si="7">+AS74+1</f>
        <v>67</v>
      </c>
      <c r="AT75" s="139">
        <v>0</v>
      </c>
      <c r="AU75" s="139">
        <v>0</v>
      </c>
      <c r="AV75" s="139">
        <v>0</v>
      </c>
      <c r="AW75" s="139">
        <v>0</v>
      </c>
      <c r="AX75" s="139">
        <v>0</v>
      </c>
      <c r="AY75" s="139">
        <v>0</v>
      </c>
      <c r="AZ75" s="139">
        <v>0</v>
      </c>
      <c r="BA75" s="139">
        <v>0</v>
      </c>
      <c r="BB75" s="139">
        <v>0</v>
      </c>
      <c r="BC75" s="139">
        <v>0</v>
      </c>
      <c r="BD75" s="139">
        <v>0</v>
      </c>
      <c r="BE75" s="139">
        <v>0</v>
      </c>
      <c r="BF75" s="139">
        <v>0</v>
      </c>
      <c r="BG75" s="139">
        <v>0</v>
      </c>
      <c r="BH75" s="139">
        <v>0</v>
      </c>
      <c r="BI75" s="139">
        <v>0</v>
      </c>
      <c r="BJ75" s="47">
        <f t="shared" ref="BJ75:BJ108" si="8">+BJ74+1</f>
        <v>67</v>
      </c>
      <c r="BK75" s="139">
        <v>0</v>
      </c>
      <c r="BL75" s="139">
        <v>0</v>
      </c>
      <c r="BM75" s="139">
        <v>0</v>
      </c>
      <c r="BN75" s="139">
        <v>0</v>
      </c>
      <c r="BO75" s="139">
        <v>0</v>
      </c>
      <c r="BP75" s="139">
        <v>0</v>
      </c>
      <c r="BQ75" s="139">
        <v>0</v>
      </c>
      <c r="BR75" s="139">
        <v>0</v>
      </c>
      <c r="BS75" s="139">
        <v>0</v>
      </c>
      <c r="BT75" s="139">
        <v>0</v>
      </c>
      <c r="BU75" s="139">
        <v>0</v>
      </c>
      <c r="BV75" s="139">
        <v>0</v>
      </c>
      <c r="BW75" s="139">
        <v>0</v>
      </c>
      <c r="BX75" s="139">
        <v>0</v>
      </c>
      <c r="BY75" s="139">
        <v>0</v>
      </c>
      <c r="BZ75" s="139">
        <v>0</v>
      </c>
      <c r="CA75" s="47">
        <f t="shared" ref="CA75:CA108" si="9">+CA74+1</f>
        <v>67</v>
      </c>
      <c r="CB75" s="139">
        <v>0</v>
      </c>
      <c r="CC75" s="139">
        <v>0</v>
      </c>
      <c r="CD75" s="139">
        <v>0</v>
      </c>
      <c r="CE75" s="139">
        <v>0</v>
      </c>
      <c r="CF75" s="139">
        <v>0</v>
      </c>
      <c r="CG75" s="139">
        <v>0</v>
      </c>
      <c r="CH75" s="139">
        <v>0</v>
      </c>
      <c r="CI75" s="139">
        <v>0</v>
      </c>
      <c r="CJ75" s="139">
        <v>0</v>
      </c>
      <c r="CK75" s="139">
        <v>0</v>
      </c>
      <c r="CL75" s="139">
        <v>0</v>
      </c>
      <c r="CM75" s="139">
        <v>0</v>
      </c>
      <c r="CN75" s="139">
        <v>0</v>
      </c>
      <c r="CO75" s="139">
        <v>0</v>
      </c>
      <c r="CP75" s="139">
        <v>0</v>
      </c>
      <c r="CQ75" s="139">
        <v>0</v>
      </c>
    </row>
    <row r="76" spans="1:95" hidden="1" outlineLevel="1" x14ac:dyDescent="0.35">
      <c r="B76" s="53" t="str">
        <f>LOOKUP(K76,Inputs!$C$31:$C$630,Inputs!$D$31:$D$630)</f>
        <v>[project name]</v>
      </c>
      <c r="C76" s="31"/>
      <c r="D76" s="31"/>
      <c r="E76" s="31"/>
      <c r="F76" s="31"/>
      <c r="G76" s="31"/>
      <c r="H76" s="31"/>
      <c r="I76" s="31"/>
      <c r="J76" s="31"/>
      <c r="K76" s="48">
        <f t="shared" si="5"/>
        <v>68</v>
      </c>
      <c r="L76" s="141">
        <v>0</v>
      </c>
      <c r="M76" s="141">
        <v>0</v>
      </c>
      <c r="N76" s="141">
        <v>0</v>
      </c>
      <c r="O76" s="141">
        <v>0</v>
      </c>
      <c r="P76" s="141">
        <v>0</v>
      </c>
      <c r="Q76" s="141">
        <v>0</v>
      </c>
      <c r="R76" s="141">
        <v>0</v>
      </c>
      <c r="S76" s="141">
        <v>0</v>
      </c>
      <c r="T76" s="141">
        <v>0</v>
      </c>
      <c r="U76" s="141">
        <v>0</v>
      </c>
      <c r="V76" s="141">
        <v>0</v>
      </c>
      <c r="W76" s="141">
        <v>0</v>
      </c>
      <c r="X76" s="141">
        <v>0</v>
      </c>
      <c r="Y76" s="141">
        <v>0</v>
      </c>
      <c r="Z76" s="141">
        <v>0</v>
      </c>
      <c r="AA76" s="141">
        <v>0</v>
      </c>
      <c r="AB76" s="48">
        <f t="shared" si="6"/>
        <v>68</v>
      </c>
      <c r="AC76" s="141">
        <v>0</v>
      </c>
      <c r="AD76" s="141">
        <v>0</v>
      </c>
      <c r="AE76" s="141">
        <v>0</v>
      </c>
      <c r="AF76" s="141">
        <v>0</v>
      </c>
      <c r="AG76" s="141">
        <v>0</v>
      </c>
      <c r="AH76" s="141">
        <v>0</v>
      </c>
      <c r="AI76" s="141">
        <v>0</v>
      </c>
      <c r="AJ76" s="141">
        <v>0</v>
      </c>
      <c r="AK76" s="141">
        <v>0</v>
      </c>
      <c r="AL76" s="141">
        <v>0</v>
      </c>
      <c r="AM76" s="141">
        <v>0</v>
      </c>
      <c r="AN76" s="141">
        <v>0</v>
      </c>
      <c r="AO76" s="141">
        <v>0</v>
      </c>
      <c r="AP76" s="141">
        <v>0</v>
      </c>
      <c r="AQ76" s="141">
        <v>0</v>
      </c>
      <c r="AR76" s="141">
        <v>0</v>
      </c>
      <c r="AS76" s="48">
        <f t="shared" si="7"/>
        <v>68</v>
      </c>
      <c r="AT76" s="141">
        <v>0</v>
      </c>
      <c r="AU76" s="141">
        <v>0</v>
      </c>
      <c r="AV76" s="141">
        <v>0</v>
      </c>
      <c r="AW76" s="141">
        <v>0</v>
      </c>
      <c r="AX76" s="141">
        <v>0</v>
      </c>
      <c r="AY76" s="141">
        <v>0</v>
      </c>
      <c r="AZ76" s="141">
        <v>0</v>
      </c>
      <c r="BA76" s="141">
        <v>0</v>
      </c>
      <c r="BB76" s="141">
        <v>0</v>
      </c>
      <c r="BC76" s="141">
        <v>0</v>
      </c>
      <c r="BD76" s="141">
        <v>0</v>
      </c>
      <c r="BE76" s="141">
        <v>0</v>
      </c>
      <c r="BF76" s="141">
        <v>0</v>
      </c>
      <c r="BG76" s="141">
        <v>0</v>
      </c>
      <c r="BH76" s="141">
        <v>0</v>
      </c>
      <c r="BI76" s="141">
        <v>0</v>
      </c>
      <c r="BJ76" s="48">
        <f t="shared" si="8"/>
        <v>68</v>
      </c>
      <c r="BK76" s="141">
        <v>0</v>
      </c>
      <c r="BL76" s="141">
        <v>0</v>
      </c>
      <c r="BM76" s="141">
        <v>0</v>
      </c>
      <c r="BN76" s="141">
        <v>0</v>
      </c>
      <c r="BO76" s="141">
        <v>0</v>
      </c>
      <c r="BP76" s="141">
        <v>0</v>
      </c>
      <c r="BQ76" s="141">
        <v>0</v>
      </c>
      <c r="BR76" s="141">
        <v>0</v>
      </c>
      <c r="BS76" s="141">
        <v>0</v>
      </c>
      <c r="BT76" s="141">
        <v>0</v>
      </c>
      <c r="BU76" s="141">
        <v>0</v>
      </c>
      <c r="BV76" s="141">
        <v>0</v>
      </c>
      <c r="BW76" s="141">
        <v>0</v>
      </c>
      <c r="BX76" s="141">
        <v>0</v>
      </c>
      <c r="BY76" s="141">
        <v>0</v>
      </c>
      <c r="BZ76" s="141">
        <v>0</v>
      </c>
      <c r="CA76" s="48">
        <f t="shared" si="9"/>
        <v>68</v>
      </c>
      <c r="CB76" s="141">
        <v>0</v>
      </c>
      <c r="CC76" s="141">
        <v>0</v>
      </c>
      <c r="CD76" s="141">
        <v>0</v>
      </c>
      <c r="CE76" s="141">
        <v>0</v>
      </c>
      <c r="CF76" s="141">
        <v>0</v>
      </c>
      <c r="CG76" s="141">
        <v>0</v>
      </c>
      <c r="CH76" s="141">
        <v>0</v>
      </c>
      <c r="CI76" s="141">
        <v>0</v>
      </c>
      <c r="CJ76" s="141">
        <v>0</v>
      </c>
      <c r="CK76" s="141">
        <v>0</v>
      </c>
      <c r="CL76" s="141">
        <v>0</v>
      </c>
      <c r="CM76" s="141">
        <v>0</v>
      </c>
      <c r="CN76" s="141">
        <v>0</v>
      </c>
      <c r="CO76" s="141">
        <v>0</v>
      </c>
      <c r="CP76" s="141">
        <v>0</v>
      </c>
      <c r="CQ76" s="141">
        <v>0</v>
      </c>
    </row>
    <row r="77" spans="1:95" hidden="1" outlineLevel="1" x14ac:dyDescent="0.35">
      <c r="A77" s="21"/>
      <c r="B77" s="52" t="str">
        <f>LOOKUP(K77,Inputs!$C$31:$C$630,Inputs!$D$31:$D$630)</f>
        <v>[project name]</v>
      </c>
      <c r="C77" s="29"/>
      <c r="D77" s="29"/>
      <c r="E77" s="29"/>
      <c r="F77" s="29"/>
      <c r="G77" s="29"/>
      <c r="H77" s="29"/>
      <c r="I77" s="29"/>
      <c r="J77" s="29"/>
      <c r="K77" s="47">
        <f t="shared" si="5"/>
        <v>69</v>
      </c>
      <c r="L77" s="139">
        <v>0</v>
      </c>
      <c r="M77" s="139">
        <v>0</v>
      </c>
      <c r="N77" s="139">
        <v>0</v>
      </c>
      <c r="O77" s="139">
        <v>0</v>
      </c>
      <c r="P77" s="139">
        <v>0</v>
      </c>
      <c r="Q77" s="139">
        <v>0</v>
      </c>
      <c r="R77" s="139">
        <v>0</v>
      </c>
      <c r="S77" s="139">
        <v>0</v>
      </c>
      <c r="T77" s="139">
        <v>0</v>
      </c>
      <c r="U77" s="139">
        <v>0</v>
      </c>
      <c r="V77" s="139">
        <v>0</v>
      </c>
      <c r="W77" s="139">
        <v>0</v>
      </c>
      <c r="X77" s="139">
        <v>0</v>
      </c>
      <c r="Y77" s="139">
        <v>0</v>
      </c>
      <c r="Z77" s="139">
        <v>0</v>
      </c>
      <c r="AA77" s="139">
        <v>0</v>
      </c>
      <c r="AB77" s="47">
        <f t="shared" si="6"/>
        <v>69</v>
      </c>
      <c r="AC77" s="139">
        <v>0</v>
      </c>
      <c r="AD77" s="139">
        <v>0</v>
      </c>
      <c r="AE77" s="139">
        <v>0</v>
      </c>
      <c r="AF77" s="139">
        <v>0</v>
      </c>
      <c r="AG77" s="139">
        <v>0</v>
      </c>
      <c r="AH77" s="139">
        <v>0</v>
      </c>
      <c r="AI77" s="139">
        <v>0</v>
      </c>
      <c r="AJ77" s="139">
        <v>0</v>
      </c>
      <c r="AK77" s="139">
        <v>0</v>
      </c>
      <c r="AL77" s="139">
        <v>0</v>
      </c>
      <c r="AM77" s="139">
        <v>0</v>
      </c>
      <c r="AN77" s="139">
        <v>0</v>
      </c>
      <c r="AO77" s="139">
        <v>0</v>
      </c>
      <c r="AP77" s="139">
        <v>0</v>
      </c>
      <c r="AQ77" s="139">
        <v>0</v>
      </c>
      <c r="AR77" s="139">
        <v>0</v>
      </c>
      <c r="AS77" s="47">
        <f t="shared" si="7"/>
        <v>69</v>
      </c>
      <c r="AT77" s="139">
        <v>0</v>
      </c>
      <c r="AU77" s="139">
        <v>0</v>
      </c>
      <c r="AV77" s="139">
        <v>0</v>
      </c>
      <c r="AW77" s="139">
        <v>0</v>
      </c>
      <c r="AX77" s="139">
        <v>0</v>
      </c>
      <c r="AY77" s="139">
        <v>0</v>
      </c>
      <c r="AZ77" s="139">
        <v>0</v>
      </c>
      <c r="BA77" s="139">
        <v>0</v>
      </c>
      <c r="BB77" s="139">
        <v>0</v>
      </c>
      <c r="BC77" s="139">
        <v>0</v>
      </c>
      <c r="BD77" s="139">
        <v>0</v>
      </c>
      <c r="BE77" s="139">
        <v>0</v>
      </c>
      <c r="BF77" s="139">
        <v>0</v>
      </c>
      <c r="BG77" s="139">
        <v>0</v>
      </c>
      <c r="BH77" s="139">
        <v>0</v>
      </c>
      <c r="BI77" s="139">
        <v>0</v>
      </c>
      <c r="BJ77" s="47">
        <f t="shared" si="8"/>
        <v>69</v>
      </c>
      <c r="BK77" s="139">
        <v>0</v>
      </c>
      <c r="BL77" s="139">
        <v>0</v>
      </c>
      <c r="BM77" s="139">
        <v>0</v>
      </c>
      <c r="BN77" s="139">
        <v>0</v>
      </c>
      <c r="BO77" s="139">
        <v>0</v>
      </c>
      <c r="BP77" s="139">
        <v>0</v>
      </c>
      <c r="BQ77" s="139">
        <v>0</v>
      </c>
      <c r="BR77" s="139">
        <v>0</v>
      </c>
      <c r="BS77" s="139">
        <v>0</v>
      </c>
      <c r="BT77" s="139">
        <v>0</v>
      </c>
      <c r="BU77" s="139">
        <v>0</v>
      </c>
      <c r="BV77" s="139">
        <v>0</v>
      </c>
      <c r="BW77" s="139">
        <v>0</v>
      </c>
      <c r="BX77" s="139">
        <v>0</v>
      </c>
      <c r="BY77" s="139">
        <v>0</v>
      </c>
      <c r="BZ77" s="139">
        <v>0</v>
      </c>
      <c r="CA77" s="47">
        <f t="shared" si="9"/>
        <v>69</v>
      </c>
      <c r="CB77" s="139">
        <v>0</v>
      </c>
      <c r="CC77" s="139">
        <v>0</v>
      </c>
      <c r="CD77" s="139">
        <v>0</v>
      </c>
      <c r="CE77" s="139">
        <v>0</v>
      </c>
      <c r="CF77" s="139">
        <v>0</v>
      </c>
      <c r="CG77" s="139">
        <v>0</v>
      </c>
      <c r="CH77" s="139">
        <v>0</v>
      </c>
      <c r="CI77" s="139">
        <v>0</v>
      </c>
      <c r="CJ77" s="139">
        <v>0</v>
      </c>
      <c r="CK77" s="139">
        <v>0</v>
      </c>
      <c r="CL77" s="139">
        <v>0</v>
      </c>
      <c r="CM77" s="139">
        <v>0</v>
      </c>
      <c r="CN77" s="139">
        <v>0</v>
      </c>
      <c r="CO77" s="139">
        <v>0</v>
      </c>
      <c r="CP77" s="139">
        <v>0</v>
      </c>
      <c r="CQ77" s="139">
        <v>0</v>
      </c>
    </row>
    <row r="78" spans="1:95" hidden="1" outlineLevel="1" x14ac:dyDescent="0.35">
      <c r="B78" s="53" t="str">
        <f>LOOKUP(K78,Inputs!$C$31:$C$630,Inputs!$D$31:$D$630)</f>
        <v>[project name]</v>
      </c>
      <c r="C78" s="31"/>
      <c r="D78" s="31"/>
      <c r="E78" s="31"/>
      <c r="F78" s="31"/>
      <c r="G78" s="31"/>
      <c r="H78" s="31"/>
      <c r="I78" s="31"/>
      <c r="J78" s="31"/>
      <c r="K78" s="48">
        <f t="shared" si="5"/>
        <v>70</v>
      </c>
      <c r="L78" s="141">
        <v>0</v>
      </c>
      <c r="M78" s="141">
        <v>0</v>
      </c>
      <c r="N78" s="141">
        <v>0</v>
      </c>
      <c r="O78" s="141">
        <v>0</v>
      </c>
      <c r="P78" s="141">
        <v>0</v>
      </c>
      <c r="Q78" s="141">
        <v>0</v>
      </c>
      <c r="R78" s="141">
        <v>0</v>
      </c>
      <c r="S78" s="141">
        <v>0</v>
      </c>
      <c r="T78" s="141">
        <v>0</v>
      </c>
      <c r="U78" s="141">
        <v>0</v>
      </c>
      <c r="V78" s="141">
        <v>0</v>
      </c>
      <c r="W78" s="141">
        <v>0</v>
      </c>
      <c r="X78" s="141">
        <v>0</v>
      </c>
      <c r="Y78" s="141">
        <v>0</v>
      </c>
      <c r="Z78" s="141">
        <v>0</v>
      </c>
      <c r="AA78" s="141">
        <v>0</v>
      </c>
      <c r="AB78" s="48">
        <f t="shared" si="6"/>
        <v>70</v>
      </c>
      <c r="AC78" s="141">
        <v>0</v>
      </c>
      <c r="AD78" s="141">
        <v>0</v>
      </c>
      <c r="AE78" s="141">
        <v>0</v>
      </c>
      <c r="AF78" s="141">
        <v>0</v>
      </c>
      <c r="AG78" s="141">
        <v>0</v>
      </c>
      <c r="AH78" s="141">
        <v>0</v>
      </c>
      <c r="AI78" s="141">
        <v>0</v>
      </c>
      <c r="AJ78" s="141">
        <v>0</v>
      </c>
      <c r="AK78" s="141">
        <v>0</v>
      </c>
      <c r="AL78" s="141">
        <v>0</v>
      </c>
      <c r="AM78" s="141">
        <v>0</v>
      </c>
      <c r="AN78" s="141">
        <v>0</v>
      </c>
      <c r="AO78" s="141">
        <v>0</v>
      </c>
      <c r="AP78" s="141">
        <v>0</v>
      </c>
      <c r="AQ78" s="141">
        <v>0</v>
      </c>
      <c r="AR78" s="141">
        <v>0</v>
      </c>
      <c r="AS78" s="48">
        <f t="shared" si="7"/>
        <v>70</v>
      </c>
      <c r="AT78" s="141">
        <v>0</v>
      </c>
      <c r="AU78" s="141">
        <v>0</v>
      </c>
      <c r="AV78" s="141">
        <v>0</v>
      </c>
      <c r="AW78" s="141">
        <v>0</v>
      </c>
      <c r="AX78" s="141">
        <v>0</v>
      </c>
      <c r="AY78" s="141">
        <v>0</v>
      </c>
      <c r="AZ78" s="141">
        <v>0</v>
      </c>
      <c r="BA78" s="141">
        <v>0</v>
      </c>
      <c r="BB78" s="141">
        <v>0</v>
      </c>
      <c r="BC78" s="141">
        <v>0</v>
      </c>
      <c r="BD78" s="141">
        <v>0</v>
      </c>
      <c r="BE78" s="141">
        <v>0</v>
      </c>
      <c r="BF78" s="141">
        <v>0</v>
      </c>
      <c r="BG78" s="141">
        <v>0</v>
      </c>
      <c r="BH78" s="141">
        <v>0</v>
      </c>
      <c r="BI78" s="141">
        <v>0</v>
      </c>
      <c r="BJ78" s="48">
        <f t="shared" si="8"/>
        <v>70</v>
      </c>
      <c r="BK78" s="141">
        <v>0</v>
      </c>
      <c r="BL78" s="141">
        <v>0</v>
      </c>
      <c r="BM78" s="141">
        <v>0</v>
      </c>
      <c r="BN78" s="141">
        <v>0</v>
      </c>
      <c r="BO78" s="141">
        <v>0</v>
      </c>
      <c r="BP78" s="141">
        <v>0</v>
      </c>
      <c r="BQ78" s="141">
        <v>0</v>
      </c>
      <c r="BR78" s="141">
        <v>0</v>
      </c>
      <c r="BS78" s="141">
        <v>0</v>
      </c>
      <c r="BT78" s="141">
        <v>0</v>
      </c>
      <c r="BU78" s="141">
        <v>0</v>
      </c>
      <c r="BV78" s="141">
        <v>0</v>
      </c>
      <c r="BW78" s="141">
        <v>0</v>
      </c>
      <c r="BX78" s="141">
        <v>0</v>
      </c>
      <c r="BY78" s="141">
        <v>0</v>
      </c>
      <c r="BZ78" s="141">
        <v>0</v>
      </c>
      <c r="CA78" s="48">
        <f t="shared" si="9"/>
        <v>70</v>
      </c>
      <c r="CB78" s="141">
        <v>0</v>
      </c>
      <c r="CC78" s="141">
        <v>0</v>
      </c>
      <c r="CD78" s="141">
        <v>0</v>
      </c>
      <c r="CE78" s="141">
        <v>0</v>
      </c>
      <c r="CF78" s="141">
        <v>0</v>
      </c>
      <c r="CG78" s="141">
        <v>0</v>
      </c>
      <c r="CH78" s="141">
        <v>0</v>
      </c>
      <c r="CI78" s="141">
        <v>0</v>
      </c>
      <c r="CJ78" s="141">
        <v>0</v>
      </c>
      <c r="CK78" s="141">
        <v>0</v>
      </c>
      <c r="CL78" s="141">
        <v>0</v>
      </c>
      <c r="CM78" s="141">
        <v>0</v>
      </c>
      <c r="CN78" s="141">
        <v>0</v>
      </c>
      <c r="CO78" s="141">
        <v>0</v>
      </c>
      <c r="CP78" s="141">
        <v>0</v>
      </c>
      <c r="CQ78" s="141">
        <v>0</v>
      </c>
    </row>
    <row r="79" spans="1:95" hidden="1" outlineLevel="1" x14ac:dyDescent="0.35">
      <c r="A79" s="21"/>
      <c r="B79" s="52" t="str">
        <f>LOOKUP(K79,Inputs!$C$31:$C$630,Inputs!$D$31:$D$630)</f>
        <v>[project name]</v>
      </c>
      <c r="C79" s="29"/>
      <c r="D79" s="29"/>
      <c r="E79" s="29"/>
      <c r="F79" s="29"/>
      <c r="G79" s="29"/>
      <c r="H79" s="29"/>
      <c r="I79" s="29"/>
      <c r="J79" s="29"/>
      <c r="K79" s="47">
        <f t="shared" si="5"/>
        <v>71</v>
      </c>
      <c r="L79" s="139">
        <v>0</v>
      </c>
      <c r="M79" s="139">
        <v>0</v>
      </c>
      <c r="N79" s="139">
        <v>0</v>
      </c>
      <c r="O79" s="139">
        <v>0</v>
      </c>
      <c r="P79" s="139">
        <v>0</v>
      </c>
      <c r="Q79" s="139">
        <v>0</v>
      </c>
      <c r="R79" s="139">
        <v>0</v>
      </c>
      <c r="S79" s="139">
        <v>0</v>
      </c>
      <c r="T79" s="139">
        <v>0</v>
      </c>
      <c r="U79" s="139">
        <v>0</v>
      </c>
      <c r="V79" s="139">
        <v>0</v>
      </c>
      <c r="W79" s="139">
        <v>0</v>
      </c>
      <c r="X79" s="139">
        <v>0</v>
      </c>
      <c r="Y79" s="139">
        <v>0</v>
      </c>
      <c r="Z79" s="139">
        <v>0</v>
      </c>
      <c r="AA79" s="139">
        <v>0</v>
      </c>
      <c r="AB79" s="47">
        <f t="shared" si="6"/>
        <v>71</v>
      </c>
      <c r="AC79" s="139">
        <v>0</v>
      </c>
      <c r="AD79" s="139">
        <v>0</v>
      </c>
      <c r="AE79" s="139">
        <v>0</v>
      </c>
      <c r="AF79" s="139">
        <v>0</v>
      </c>
      <c r="AG79" s="139">
        <v>0</v>
      </c>
      <c r="AH79" s="139">
        <v>0</v>
      </c>
      <c r="AI79" s="139">
        <v>0</v>
      </c>
      <c r="AJ79" s="139">
        <v>0</v>
      </c>
      <c r="AK79" s="139">
        <v>0</v>
      </c>
      <c r="AL79" s="139">
        <v>0</v>
      </c>
      <c r="AM79" s="139">
        <v>0</v>
      </c>
      <c r="AN79" s="139">
        <v>0</v>
      </c>
      <c r="AO79" s="139">
        <v>0</v>
      </c>
      <c r="AP79" s="139">
        <v>0</v>
      </c>
      <c r="AQ79" s="139">
        <v>0</v>
      </c>
      <c r="AR79" s="139">
        <v>0</v>
      </c>
      <c r="AS79" s="47">
        <f t="shared" si="7"/>
        <v>71</v>
      </c>
      <c r="AT79" s="139">
        <v>0</v>
      </c>
      <c r="AU79" s="139">
        <v>0</v>
      </c>
      <c r="AV79" s="139">
        <v>0</v>
      </c>
      <c r="AW79" s="139">
        <v>0</v>
      </c>
      <c r="AX79" s="139">
        <v>0</v>
      </c>
      <c r="AY79" s="139">
        <v>0</v>
      </c>
      <c r="AZ79" s="139">
        <v>0</v>
      </c>
      <c r="BA79" s="139">
        <v>0</v>
      </c>
      <c r="BB79" s="139">
        <v>0</v>
      </c>
      <c r="BC79" s="139">
        <v>0</v>
      </c>
      <c r="BD79" s="139">
        <v>0</v>
      </c>
      <c r="BE79" s="139">
        <v>0</v>
      </c>
      <c r="BF79" s="139">
        <v>0</v>
      </c>
      <c r="BG79" s="139">
        <v>0</v>
      </c>
      <c r="BH79" s="139">
        <v>0</v>
      </c>
      <c r="BI79" s="139">
        <v>0</v>
      </c>
      <c r="BJ79" s="47">
        <f t="shared" si="8"/>
        <v>71</v>
      </c>
      <c r="BK79" s="139">
        <v>0</v>
      </c>
      <c r="BL79" s="139">
        <v>0</v>
      </c>
      <c r="BM79" s="139">
        <v>0</v>
      </c>
      <c r="BN79" s="139">
        <v>0</v>
      </c>
      <c r="BO79" s="139">
        <v>0</v>
      </c>
      <c r="BP79" s="139">
        <v>0</v>
      </c>
      <c r="BQ79" s="139">
        <v>0</v>
      </c>
      <c r="BR79" s="139">
        <v>0</v>
      </c>
      <c r="BS79" s="139">
        <v>0</v>
      </c>
      <c r="BT79" s="139">
        <v>0</v>
      </c>
      <c r="BU79" s="139">
        <v>0</v>
      </c>
      <c r="BV79" s="139">
        <v>0</v>
      </c>
      <c r="BW79" s="139">
        <v>0</v>
      </c>
      <c r="BX79" s="139">
        <v>0</v>
      </c>
      <c r="BY79" s="139">
        <v>0</v>
      </c>
      <c r="BZ79" s="139">
        <v>0</v>
      </c>
      <c r="CA79" s="47">
        <f t="shared" si="9"/>
        <v>71</v>
      </c>
      <c r="CB79" s="139">
        <v>0</v>
      </c>
      <c r="CC79" s="139">
        <v>0</v>
      </c>
      <c r="CD79" s="139">
        <v>0</v>
      </c>
      <c r="CE79" s="139">
        <v>0</v>
      </c>
      <c r="CF79" s="139">
        <v>0</v>
      </c>
      <c r="CG79" s="139">
        <v>0</v>
      </c>
      <c r="CH79" s="139">
        <v>0</v>
      </c>
      <c r="CI79" s="139">
        <v>0</v>
      </c>
      <c r="CJ79" s="139">
        <v>0</v>
      </c>
      <c r="CK79" s="139">
        <v>0</v>
      </c>
      <c r="CL79" s="139">
        <v>0</v>
      </c>
      <c r="CM79" s="139">
        <v>0</v>
      </c>
      <c r="CN79" s="139">
        <v>0</v>
      </c>
      <c r="CO79" s="139">
        <v>0</v>
      </c>
      <c r="CP79" s="139">
        <v>0</v>
      </c>
      <c r="CQ79" s="139">
        <v>0</v>
      </c>
    </row>
    <row r="80" spans="1:95" hidden="1" outlineLevel="1" x14ac:dyDescent="0.35">
      <c r="B80" s="53" t="str">
        <f>LOOKUP(K80,Inputs!$C$31:$C$630,Inputs!$D$31:$D$630)</f>
        <v>[project name]</v>
      </c>
      <c r="C80" s="31"/>
      <c r="D80" s="31"/>
      <c r="E80" s="31"/>
      <c r="F80" s="31"/>
      <c r="G80" s="31"/>
      <c r="H80" s="31"/>
      <c r="I80" s="31"/>
      <c r="J80" s="31"/>
      <c r="K80" s="48">
        <f t="shared" si="5"/>
        <v>72</v>
      </c>
      <c r="L80" s="141">
        <v>0</v>
      </c>
      <c r="M80" s="141">
        <v>0</v>
      </c>
      <c r="N80" s="141">
        <v>0</v>
      </c>
      <c r="O80" s="141">
        <v>0</v>
      </c>
      <c r="P80" s="141">
        <v>0</v>
      </c>
      <c r="Q80" s="141">
        <v>0</v>
      </c>
      <c r="R80" s="141">
        <v>0</v>
      </c>
      <c r="S80" s="141">
        <v>0</v>
      </c>
      <c r="T80" s="141">
        <v>0</v>
      </c>
      <c r="U80" s="141">
        <v>0</v>
      </c>
      <c r="V80" s="141">
        <v>0</v>
      </c>
      <c r="W80" s="141">
        <v>0</v>
      </c>
      <c r="X80" s="141">
        <v>0</v>
      </c>
      <c r="Y80" s="141">
        <v>0</v>
      </c>
      <c r="Z80" s="141">
        <v>0</v>
      </c>
      <c r="AA80" s="141">
        <v>0</v>
      </c>
      <c r="AB80" s="48">
        <f t="shared" si="6"/>
        <v>72</v>
      </c>
      <c r="AC80" s="141">
        <v>0</v>
      </c>
      <c r="AD80" s="141">
        <v>0</v>
      </c>
      <c r="AE80" s="141">
        <v>0</v>
      </c>
      <c r="AF80" s="141">
        <v>0</v>
      </c>
      <c r="AG80" s="141">
        <v>0</v>
      </c>
      <c r="AH80" s="141">
        <v>0</v>
      </c>
      <c r="AI80" s="141">
        <v>0</v>
      </c>
      <c r="AJ80" s="141">
        <v>0</v>
      </c>
      <c r="AK80" s="141">
        <v>0</v>
      </c>
      <c r="AL80" s="141">
        <v>0</v>
      </c>
      <c r="AM80" s="141">
        <v>0</v>
      </c>
      <c r="AN80" s="141">
        <v>0</v>
      </c>
      <c r="AO80" s="141">
        <v>0</v>
      </c>
      <c r="AP80" s="141">
        <v>0</v>
      </c>
      <c r="AQ80" s="141">
        <v>0</v>
      </c>
      <c r="AR80" s="141">
        <v>0</v>
      </c>
      <c r="AS80" s="48">
        <f t="shared" si="7"/>
        <v>72</v>
      </c>
      <c r="AT80" s="141">
        <v>0</v>
      </c>
      <c r="AU80" s="141">
        <v>0</v>
      </c>
      <c r="AV80" s="141">
        <v>0</v>
      </c>
      <c r="AW80" s="141">
        <v>0</v>
      </c>
      <c r="AX80" s="141">
        <v>0</v>
      </c>
      <c r="AY80" s="141">
        <v>0</v>
      </c>
      <c r="AZ80" s="141">
        <v>0</v>
      </c>
      <c r="BA80" s="141">
        <v>0</v>
      </c>
      <c r="BB80" s="141">
        <v>0</v>
      </c>
      <c r="BC80" s="141">
        <v>0</v>
      </c>
      <c r="BD80" s="141">
        <v>0</v>
      </c>
      <c r="BE80" s="141">
        <v>0</v>
      </c>
      <c r="BF80" s="141">
        <v>0</v>
      </c>
      <c r="BG80" s="141">
        <v>0</v>
      </c>
      <c r="BH80" s="141">
        <v>0</v>
      </c>
      <c r="BI80" s="141">
        <v>0</v>
      </c>
      <c r="BJ80" s="48">
        <f t="shared" si="8"/>
        <v>72</v>
      </c>
      <c r="BK80" s="141">
        <v>0</v>
      </c>
      <c r="BL80" s="141">
        <v>0</v>
      </c>
      <c r="BM80" s="141">
        <v>0</v>
      </c>
      <c r="BN80" s="141">
        <v>0</v>
      </c>
      <c r="BO80" s="141">
        <v>0</v>
      </c>
      <c r="BP80" s="141">
        <v>0</v>
      </c>
      <c r="BQ80" s="141">
        <v>0</v>
      </c>
      <c r="BR80" s="141">
        <v>0</v>
      </c>
      <c r="BS80" s="141">
        <v>0</v>
      </c>
      <c r="BT80" s="141">
        <v>0</v>
      </c>
      <c r="BU80" s="141">
        <v>0</v>
      </c>
      <c r="BV80" s="141">
        <v>0</v>
      </c>
      <c r="BW80" s="141">
        <v>0</v>
      </c>
      <c r="BX80" s="141">
        <v>0</v>
      </c>
      <c r="BY80" s="141">
        <v>0</v>
      </c>
      <c r="BZ80" s="141">
        <v>0</v>
      </c>
      <c r="CA80" s="48">
        <f t="shared" si="9"/>
        <v>72</v>
      </c>
      <c r="CB80" s="141">
        <v>0</v>
      </c>
      <c r="CC80" s="141">
        <v>0</v>
      </c>
      <c r="CD80" s="141">
        <v>0</v>
      </c>
      <c r="CE80" s="141">
        <v>0</v>
      </c>
      <c r="CF80" s="141">
        <v>0</v>
      </c>
      <c r="CG80" s="141">
        <v>0</v>
      </c>
      <c r="CH80" s="141">
        <v>0</v>
      </c>
      <c r="CI80" s="141">
        <v>0</v>
      </c>
      <c r="CJ80" s="141">
        <v>0</v>
      </c>
      <c r="CK80" s="141">
        <v>0</v>
      </c>
      <c r="CL80" s="141">
        <v>0</v>
      </c>
      <c r="CM80" s="141">
        <v>0</v>
      </c>
      <c r="CN80" s="141">
        <v>0</v>
      </c>
      <c r="CO80" s="141">
        <v>0</v>
      </c>
      <c r="CP80" s="141">
        <v>0</v>
      </c>
      <c r="CQ80" s="141">
        <v>0</v>
      </c>
    </row>
    <row r="81" spans="1:95" hidden="1" outlineLevel="1" x14ac:dyDescent="0.35">
      <c r="A81" s="21"/>
      <c r="B81" s="52" t="str">
        <f>LOOKUP(K81,Inputs!$C$31:$C$630,Inputs!$D$31:$D$630)</f>
        <v>[project name]</v>
      </c>
      <c r="C81" s="29"/>
      <c r="D81" s="29"/>
      <c r="E81" s="29"/>
      <c r="F81" s="29"/>
      <c r="G81" s="29"/>
      <c r="H81" s="29"/>
      <c r="I81" s="29"/>
      <c r="J81" s="29"/>
      <c r="K81" s="47">
        <f t="shared" si="5"/>
        <v>73</v>
      </c>
      <c r="L81" s="139">
        <v>0</v>
      </c>
      <c r="M81" s="139">
        <v>0</v>
      </c>
      <c r="N81" s="139">
        <v>0</v>
      </c>
      <c r="O81" s="139">
        <v>0</v>
      </c>
      <c r="P81" s="139">
        <v>0</v>
      </c>
      <c r="Q81" s="139">
        <v>0</v>
      </c>
      <c r="R81" s="139">
        <v>0</v>
      </c>
      <c r="S81" s="139">
        <v>0</v>
      </c>
      <c r="T81" s="139">
        <v>0</v>
      </c>
      <c r="U81" s="139">
        <v>0</v>
      </c>
      <c r="V81" s="139">
        <v>0</v>
      </c>
      <c r="W81" s="139">
        <v>0</v>
      </c>
      <c r="X81" s="139">
        <v>0</v>
      </c>
      <c r="Y81" s="139">
        <v>0</v>
      </c>
      <c r="Z81" s="139">
        <v>0</v>
      </c>
      <c r="AA81" s="139">
        <v>0</v>
      </c>
      <c r="AB81" s="47">
        <f t="shared" si="6"/>
        <v>73</v>
      </c>
      <c r="AC81" s="139">
        <v>0</v>
      </c>
      <c r="AD81" s="139">
        <v>0</v>
      </c>
      <c r="AE81" s="139">
        <v>0</v>
      </c>
      <c r="AF81" s="139">
        <v>0</v>
      </c>
      <c r="AG81" s="139">
        <v>0</v>
      </c>
      <c r="AH81" s="139">
        <v>0</v>
      </c>
      <c r="AI81" s="139">
        <v>0</v>
      </c>
      <c r="AJ81" s="139">
        <v>0</v>
      </c>
      <c r="AK81" s="139">
        <v>0</v>
      </c>
      <c r="AL81" s="139">
        <v>0</v>
      </c>
      <c r="AM81" s="139">
        <v>0</v>
      </c>
      <c r="AN81" s="139">
        <v>0</v>
      </c>
      <c r="AO81" s="139">
        <v>0</v>
      </c>
      <c r="AP81" s="139">
        <v>0</v>
      </c>
      <c r="AQ81" s="139">
        <v>0</v>
      </c>
      <c r="AR81" s="139">
        <v>0</v>
      </c>
      <c r="AS81" s="47">
        <f t="shared" si="7"/>
        <v>73</v>
      </c>
      <c r="AT81" s="139">
        <v>0</v>
      </c>
      <c r="AU81" s="139">
        <v>0</v>
      </c>
      <c r="AV81" s="139">
        <v>0</v>
      </c>
      <c r="AW81" s="139">
        <v>0</v>
      </c>
      <c r="AX81" s="139">
        <v>0</v>
      </c>
      <c r="AY81" s="139">
        <v>0</v>
      </c>
      <c r="AZ81" s="139">
        <v>0</v>
      </c>
      <c r="BA81" s="139">
        <v>0</v>
      </c>
      <c r="BB81" s="139">
        <v>0</v>
      </c>
      <c r="BC81" s="139">
        <v>0</v>
      </c>
      <c r="BD81" s="139">
        <v>0</v>
      </c>
      <c r="BE81" s="139">
        <v>0</v>
      </c>
      <c r="BF81" s="139">
        <v>0</v>
      </c>
      <c r="BG81" s="139">
        <v>0</v>
      </c>
      <c r="BH81" s="139">
        <v>0</v>
      </c>
      <c r="BI81" s="139">
        <v>0</v>
      </c>
      <c r="BJ81" s="47">
        <f t="shared" si="8"/>
        <v>73</v>
      </c>
      <c r="BK81" s="139">
        <v>0</v>
      </c>
      <c r="BL81" s="139">
        <v>0</v>
      </c>
      <c r="BM81" s="139">
        <v>0</v>
      </c>
      <c r="BN81" s="139">
        <v>0</v>
      </c>
      <c r="BO81" s="139">
        <v>0</v>
      </c>
      <c r="BP81" s="139">
        <v>0</v>
      </c>
      <c r="BQ81" s="139">
        <v>0</v>
      </c>
      <c r="BR81" s="139">
        <v>0</v>
      </c>
      <c r="BS81" s="139">
        <v>0</v>
      </c>
      <c r="BT81" s="139">
        <v>0</v>
      </c>
      <c r="BU81" s="139">
        <v>0</v>
      </c>
      <c r="BV81" s="139">
        <v>0</v>
      </c>
      <c r="BW81" s="139">
        <v>0</v>
      </c>
      <c r="BX81" s="139">
        <v>0</v>
      </c>
      <c r="BY81" s="139">
        <v>0</v>
      </c>
      <c r="BZ81" s="139">
        <v>0</v>
      </c>
      <c r="CA81" s="47">
        <f t="shared" si="9"/>
        <v>73</v>
      </c>
      <c r="CB81" s="139">
        <v>0</v>
      </c>
      <c r="CC81" s="139">
        <v>0</v>
      </c>
      <c r="CD81" s="139">
        <v>0</v>
      </c>
      <c r="CE81" s="139">
        <v>0</v>
      </c>
      <c r="CF81" s="139">
        <v>0</v>
      </c>
      <c r="CG81" s="139">
        <v>0</v>
      </c>
      <c r="CH81" s="139">
        <v>0</v>
      </c>
      <c r="CI81" s="139">
        <v>0</v>
      </c>
      <c r="CJ81" s="139">
        <v>0</v>
      </c>
      <c r="CK81" s="139">
        <v>0</v>
      </c>
      <c r="CL81" s="139">
        <v>0</v>
      </c>
      <c r="CM81" s="139">
        <v>0</v>
      </c>
      <c r="CN81" s="139">
        <v>0</v>
      </c>
      <c r="CO81" s="139">
        <v>0</v>
      </c>
      <c r="CP81" s="139">
        <v>0</v>
      </c>
      <c r="CQ81" s="139">
        <v>0</v>
      </c>
    </row>
    <row r="82" spans="1:95" hidden="1" outlineLevel="1" x14ac:dyDescent="0.35">
      <c r="B82" s="53" t="str">
        <f>LOOKUP(K82,Inputs!$C$31:$C$630,Inputs!$D$31:$D$630)</f>
        <v>[project name]</v>
      </c>
      <c r="C82" s="31"/>
      <c r="D82" s="31"/>
      <c r="E82" s="31"/>
      <c r="F82" s="31"/>
      <c r="G82" s="31"/>
      <c r="H82" s="31"/>
      <c r="I82" s="31"/>
      <c r="J82" s="31"/>
      <c r="K82" s="48">
        <f t="shared" si="5"/>
        <v>74</v>
      </c>
      <c r="L82" s="141">
        <v>0</v>
      </c>
      <c r="M82" s="141">
        <v>0</v>
      </c>
      <c r="N82" s="141">
        <v>0</v>
      </c>
      <c r="O82" s="141">
        <v>0</v>
      </c>
      <c r="P82" s="141">
        <v>0</v>
      </c>
      <c r="Q82" s="141">
        <v>0</v>
      </c>
      <c r="R82" s="141">
        <v>0</v>
      </c>
      <c r="S82" s="141">
        <v>0</v>
      </c>
      <c r="T82" s="141">
        <v>0</v>
      </c>
      <c r="U82" s="141">
        <v>0</v>
      </c>
      <c r="V82" s="141">
        <v>0</v>
      </c>
      <c r="W82" s="141">
        <v>0</v>
      </c>
      <c r="X82" s="141">
        <v>0</v>
      </c>
      <c r="Y82" s="141">
        <v>0</v>
      </c>
      <c r="Z82" s="141">
        <v>0</v>
      </c>
      <c r="AA82" s="141">
        <v>0</v>
      </c>
      <c r="AB82" s="48">
        <f t="shared" si="6"/>
        <v>74</v>
      </c>
      <c r="AC82" s="141">
        <v>0</v>
      </c>
      <c r="AD82" s="141">
        <v>0</v>
      </c>
      <c r="AE82" s="141">
        <v>0</v>
      </c>
      <c r="AF82" s="141">
        <v>0</v>
      </c>
      <c r="AG82" s="141">
        <v>0</v>
      </c>
      <c r="AH82" s="141">
        <v>0</v>
      </c>
      <c r="AI82" s="141">
        <v>0</v>
      </c>
      <c r="AJ82" s="141">
        <v>0</v>
      </c>
      <c r="AK82" s="141">
        <v>0</v>
      </c>
      <c r="AL82" s="141">
        <v>0</v>
      </c>
      <c r="AM82" s="141">
        <v>0</v>
      </c>
      <c r="AN82" s="141">
        <v>0</v>
      </c>
      <c r="AO82" s="141">
        <v>0</v>
      </c>
      <c r="AP82" s="141">
        <v>0</v>
      </c>
      <c r="AQ82" s="141">
        <v>0</v>
      </c>
      <c r="AR82" s="141">
        <v>0</v>
      </c>
      <c r="AS82" s="48">
        <f t="shared" si="7"/>
        <v>74</v>
      </c>
      <c r="AT82" s="141">
        <v>0</v>
      </c>
      <c r="AU82" s="141">
        <v>0</v>
      </c>
      <c r="AV82" s="141">
        <v>0</v>
      </c>
      <c r="AW82" s="141">
        <v>0</v>
      </c>
      <c r="AX82" s="141">
        <v>0</v>
      </c>
      <c r="AY82" s="141">
        <v>0</v>
      </c>
      <c r="AZ82" s="141">
        <v>0</v>
      </c>
      <c r="BA82" s="141">
        <v>0</v>
      </c>
      <c r="BB82" s="141">
        <v>0</v>
      </c>
      <c r="BC82" s="141">
        <v>0</v>
      </c>
      <c r="BD82" s="141">
        <v>0</v>
      </c>
      <c r="BE82" s="141">
        <v>0</v>
      </c>
      <c r="BF82" s="141">
        <v>0</v>
      </c>
      <c r="BG82" s="141">
        <v>0</v>
      </c>
      <c r="BH82" s="141">
        <v>0</v>
      </c>
      <c r="BI82" s="141">
        <v>0</v>
      </c>
      <c r="BJ82" s="48">
        <f t="shared" si="8"/>
        <v>74</v>
      </c>
      <c r="BK82" s="141">
        <v>0</v>
      </c>
      <c r="BL82" s="141">
        <v>0</v>
      </c>
      <c r="BM82" s="141">
        <v>0</v>
      </c>
      <c r="BN82" s="141">
        <v>0</v>
      </c>
      <c r="BO82" s="141">
        <v>0</v>
      </c>
      <c r="BP82" s="141">
        <v>0</v>
      </c>
      <c r="BQ82" s="141">
        <v>0</v>
      </c>
      <c r="BR82" s="141">
        <v>0</v>
      </c>
      <c r="BS82" s="141">
        <v>0</v>
      </c>
      <c r="BT82" s="141">
        <v>0</v>
      </c>
      <c r="BU82" s="141">
        <v>0</v>
      </c>
      <c r="BV82" s="141">
        <v>0</v>
      </c>
      <c r="BW82" s="141">
        <v>0</v>
      </c>
      <c r="BX82" s="141">
        <v>0</v>
      </c>
      <c r="BY82" s="141">
        <v>0</v>
      </c>
      <c r="BZ82" s="141">
        <v>0</v>
      </c>
      <c r="CA82" s="48">
        <f t="shared" si="9"/>
        <v>74</v>
      </c>
      <c r="CB82" s="141">
        <v>0</v>
      </c>
      <c r="CC82" s="141">
        <v>0</v>
      </c>
      <c r="CD82" s="141">
        <v>0</v>
      </c>
      <c r="CE82" s="141">
        <v>0</v>
      </c>
      <c r="CF82" s="141">
        <v>0</v>
      </c>
      <c r="CG82" s="141">
        <v>0</v>
      </c>
      <c r="CH82" s="141">
        <v>0</v>
      </c>
      <c r="CI82" s="141">
        <v>0</v>
      </c>
      <c r="CJ82" s="141">
        <v>0</v>
      </c>
      <c r="CK82" s="141">
        <v>0</v>
      </c>
      <c r="CL82" s="141">
        <v>0</v>
      </c>
      <c r="CM82" s="141">
        <v>0</v>
      </c>
      <c r="CN82" s="141">
        <v>0</v>
      </c>
      <c r="CO82" s="141">
        <v>0</v>
      </c>
      <c r="CP82" s="141">
        <v>0</v>
      </c>
      <c r="CQ82" s="141">
        <v>0</v>
      </c>
    </row>
    <row r="83" spans="1:95" hidden="1" outlineLevel="1" x14ac:dyDescent="0.35">
      <c r="A83" s="21"/>
      <c r="B83" s="52" t="str">
        <f>LOOKUP(K83,Inputs!$C$31:$C$630,Inputs!$D$31:$D$630)</f>
        <v>[project name]</v>
      </c>
      <c r="C83" s="29"/>
      <c r="D83" s="29"/>
      <c r="E83" s="29"/>
      <c r="F83" s="29"/>
      <c r="G83" s="29"/>
      <c r="H83" s="29"/>
      <c r="I83" s="29"/>
      <c r="J83" s="29"/>
      <c r="K83" s="47">
        <f t="shared" si="5"/>
        <v>75</v>
      </c>
      <c r="L83" s="139">
        <v>0</v>
      </c>
      <c r="M83" s="139">
        <v>0</v>
      </c>
      <c r="N83" s="139">
        <v>0</v>
      </c>
      <c r="O83" s="139">
        <v>0</v>
      </c>
      <c r="P83" s="139">
        <v>0</v>
      </c>
      <c r="Q83" s="139">
        <v>0</v>
      </c>
      <c r="R83" s="139">
        <v>0</v>
      </c>
      <c r="S83" s="139">
        <v>0</v>
      </c>
      <c r="T83" s="139">
        <v>0</v>
      </c>
      <c r="U83" s="139">
        <v>0</v>
      </c>
      <c r="V83" s="139">
        <v>0</v>
      </c>
      <c r="W83" s="139">
        <v>0</v>
      </c>
      <c r="X83" s="139">
        <v>0</v>
      </c>
      <c r="Y83" s="139">
        <v>0</v>
      </c>
      <c r="Z83" s="139">
        <v>0</v>
      </c>
      <c r="AA83" s="139">
        <v>0</v>
      </c>
      <c r="AB83" s="47">
        <f t="shared" si="6"/>
        <v>75</v>
      </c>
      <c r="AC83" s="139">
        <v>0</v>
      </c>
      <c r="AD83" s="139">
        <v>0</v>
      </c>
      <c r="AE83" s="139">
        <v>0</v>
      </c>
      <c r="AF83" s="139">
        <v>0</v>
      </c>
      <c r="AG83" s="139">
        <v>0</v>
      </c>
      <c r="AH83" s="139">
        <v>0</v>
      </c>
      <c r="AI83" s="139">
        <v>0</v>
      </c>
      <c r="AJ83" s="139">
        <v>0</v>
      </c>
      <c r="AK83" s="139">
        <v>0</v>
      </c>
      <c r="AL83" s="139">
        <v>0</v>
      </c>
      <c r="AM83" s="139">
        <v>0</v>
      </c>
      <c r="AN83" s="139">
        <v>0</v>
      </c>
      <c r="AO83" s="139">
        <v>0</v>
      </c>
      <c r="AP83" s="139">
        <v>0</v>
      </c>
      <c r="AQ83" s="139">
        <v>0</v>
      </c>
      <c r="AR83" s="139">
        <v>0</v>
      </c>
      <c r="AS83" s="47">
        <f t="shared" si="7"/>
        <v>75</v>
      </c>
      <c r="AT83" s="139">
        <v>0</v>
      </c>
      <c r="AU83" s="139">
        <v>0</v>
      </c>
      <c r="AV83" s="139">
        <v>0</v>
      </c>
      <c r="AW83" s="139">
        <v>0</v>
      </c>
      <c r="AX83" s="139">
        <v>0</v>
      </c>
      <c r="AY83" s="139">
        <v>0</v>
      </c>
      <c r="AZ83" s="139">
        <v>0</v>
      </c>
      <c r="BA83" s="139">
        <v>0</v>
      </c>
      <c r="BB83" s="139">
        <v>0</v>
      </c>
      <c r="BC83" s="139">
        <v>0</v>
      </c>
      <c r="BD83" s="139">
        <v>0</v>
      </c>
      <c r="BE83" s="139">
        <v>0</v>
      </c>
      <c r="BF83" s="139">
        <v>0</v>
      </c>
      <c r="BG83" s="139">
        <v>0</v>
      </c>
      <c r="BH83" s="139">
        <v>0</v>
      </c>
      <c r="BI83" s="139">
        <v>0</v>
      </c>
      <c r="BJ83" s="47">
        <f t="shared" si="8"/>
        <v>75</v>
      </c>
      <c r="BK83" s="139">
        <v>0</v>
      </c>
      <c r="BL83" s="139">
        <v>0</v>
      </c>
      <c r="BM83" s="139">
        <v>0</v>
      </c>
      <c r="BN83" s="139">
        <v>0</v>
      </c>
      <c r="BO83" s="139">
        <v>0</v>
      </c>
      <c r="BP83" s="139">
        <v>0</v>
      </c>
      <c r="BQ83" s="139">
        <v>0</v>
      </c>
      <c r="BR83" s="139">
        <v>0</v>
      </c>
      <c r="BS83" s="139">
        <v>0</v>
      </c>
      <c r="BT83" s="139">
        <v>0</v>
      </c>
      <c r="BU83" s="139">
        <v>0</v>
      </c>
      <c r="BV83" s="139">
        <v>0</v>
      </c>
      <c r="BW83" s="139">
        <v>0</v>
      </c>
      <c r="BX83" s="139">
        <v>0</v>
      </c>
      <c r="BY83" s="139">
        <v>0</v>
      </c>
      <c r="BZ83" s="139">
        <v>0</v>
      </c>
      <c r="CA83" s="47">
        <f t="shared" si="9"/>
        <v>75</v>
      </c>
      <c r="CB83" s="139">
        <v>0</v>
      </c>
      <c r="CC83" s="139">
        <v>0</v>
      </c>
      <c r="CD83" s="139">
        <v>0</v>
      </c>
      <c r="CE83" s="139">
        <v>0</v>
      </c>
      <c r="CF83" s="139">
        <v>0</v>
      </c>
      <c r="CG83" s="139">
        <v>0</v>
      </c>
      <c r="CH83" s="139">
        <v>0</v>
      </c>
      <c r="CI83" s="139">
        <v>0</v>
      </c>
      <c r="CJ83" s="139">
        <v>0</v>
      </c>
      <c r="CK83" s="139">
        <v>0</v>
      </c>
      <c r="CL83" s="139">
        <v>0</v>
      </c>
      <c r="CM83" s="139">
        <v>0</v>
      </c>
      <c r="CN83" s="139">
        <v>0</v>
      </c>
      <c r="CO83" s="139">
        <v>0</v>
      </c>
      <c r="CP83" s="139">
        <v>0</v>
      </c>
      <c r="CQ83" s="139">
        <v>0</v>
      </c>
    </row>
    <row r="84" spans="1:95" hidden="1" outlineLevel="1" x14ac:dyDescent="0.35">
      <c r="B84" s="53" t="str">
        <f>LOOKUP(K84,Inputs!$C$31:$C$630,Inputs!$D$31:$D$630)</f>
        <v>[project name]</v>
      </c>
      <c r="C84" s="31"/>
      <c r="D84" s="31"/>
      <c r="E84" s="31"/>
      <c r="F84" s="31"/>
      <c r="G84" s="31"/>
      <c r="H84" s="31"/>
      <c r="I84" s="31"/>
      <c r="J84" s="31"/>
      <c r="K84" s="48">
        <f t="shared" si="5"/>
        <v>76</v>
      </c>
      <c r="L84" s="141">
        <v>0</v>
      </c>
      <c r="M84" s="141">
        <v>0</v>
      </c>
      <c r="N84" s="141">
        <v>0</v>
      </c>
      <c r="O84" s="141">
        <v>0</v>
      </c>
      <c r="P84" s="141">
        <v>0</v>
      </c>
      <c r="Q84" s="141">
        <v>0</v>
      </c>
      <c r="R84" s="141">
        <v>0</v>
      </c>
      <c r="S84" s="141">
        <v>0</v>
      </c>
      <c r="T84" s="141">
        <v>0</v>
      </c>
      <c r="U84" s="141">
        <v>0</v>
      </c>
      <c r="V84" s="141">
        <v>0</v>
      </c>
      <c r="W84" s="141">
        <v>0</v>
      </c>
      <c r="X84" s="141">
        <v>0</v>
      </c>
      <c r="Y84" s="141">
        <v>0</v>
      </c>
      <c r="Z84" s="141">
        <v>0</v>
      </c>
      <c r="AA84" s="141">
        <v>0</v>
      </c>
      <c r="AB84" s="48">
        <f t="shared" si="6"/>
        <v>76</v>
      </c>
      <c r="AC84" s="141">
        <v>0</v>
      </c>
      <c r="AD84" s="141">
        <v>0</v>
      </c>
      <c r="AE84" s="141">
        <v>0</v>
      </c>
      <c r="AF84" s="141">
        <v>0</v>
      </c>
      <c r="AG84" s="141">
        <v>0</v>
      </c>
      <c r="AH84" s="141">
        <v>0</v>
      </c>
      <c r="AI84" s="141">
        <v>0</v>
      </c>
      <c r="AJ84" s="141">
        <v>0</v>
      </c>
      <c r="AK84" s="141">
        <v>0</v>
      </c>
      <c r="AL84" s="141">
        <v>0</v>
      </c>
      <c r="AM84" s="141">
        <v>0</v>
      </c>
      <c r="AN84" s="141">
        <v>0</v>
      </c>
      <c r="AO84" s="141">
        <v>0</v>
      </c>
      <c r="AP84" s="141">
        <v>0</v>
      </c>
      <c r="AQ84" s="141">
        <v>0</v>
      </c>
      <c r="AR84" s="141">
        <v>0</v>
      </c>
      <c r="AS84" s="48">
        <f t="shared" si="7"/>
        <v>76</v>
      </c>
      <c r="AT84" s="141">
        <v>0</v>
      </c>
      <c r="AU84" s="141">
        <v>0</v>
      </c>
      <c r="AV84" s="141">
        <v>0</v>
      </c>
      <c r="AW84" s="141">
        <v>0</v>
      </c>
      <c r="AX84" s="141">
        <v>0</v>
      </c>
      <c r="AY84" s="141">
        <v>0</v>
      </c>
      <c r="AZ84" s="141">
        <v>0</v>
      </c>
      <c r="BA84" s="141">
        <v>0</v>
      </c>
      <c r="BB84" s="141">
        <v>0</v>
      </c>
      <c r="BC84" s="141">
        <v>0</v>
      </c>
      <c r="BD84" s="141">
        <v>0</v>
      </c>
      <c r="BE84" s="141">
        <v>0</v>
      </c>
      <c r="BF84" s="141">
        <v>0</v>
      </c>
      <c r="BG84" s="141">
        <v>0</v>
      </c>
      <c r="BH84" s="141">
        <v>0</v>
      </c>
      <c r="BI84" s="141">
        <v>0</v>
      </c>
      <c r="BJ84" s="48">
        <f t="shared" si="8"/>
        <v>76</v>
      </c>
      <c r="BK84" s="141">
        <v>0</v>
      </c>
      <c r="BL84" s="141">
        <v>0</v>
      </c>
      <c r="BM84" s="141">
        <v>0</v>
      </c>
      <c r="BN84" s="141">
        <v>0</v>
      </c>
      <c r="BO84" s="141">
        <v>0</v>
      </c>
      <c r="BP84" s="141">
        <v>0</v>
      </c>
      <c r="BQ84" s="141">
        <v>0</v>
      </c>
      <c r="BR84" s="141">
        <v>0</v>
      </c>
      <c r="BS84" s="141">
        <v>0</v>
      </c>
      <c r="BT84" s="141">
        <v>0</v>
      </c>
      <c r="BU84" s="141">
        <v>0</v>
      </c>
      <c r="BV84" s="141">
        <v>0</v>
      </c>
      <c r="BW84" s="141">
        <v>0</v>
      </c>
      <c r="BX84" s="141">
        <v>0</v>
      </c>
      <c r="BY84" s="141">
        <v>0</v>
      </c>
      <c r="BZ84" s="141">
        <v>0</v>
      </c>
      <c r="CA84" s="48">
        <f t="shared" si="9"/>
        <v>76</v>
      </c>
      <c r="CB84" s="141">
        <v>0</v>
      </c>
      <c r="CC84" s="141">
        <v>0</v>
      </c>
      <c r="CD84" s="141">
        <v>0</v>
      </c>
      <c r="CE84" s="141">
        <v>0</v>
      </c>
      <c r="CF84" s="141">
        <v>0</v>
      </c>
      <c r="CG84" s="141">
        <v>0</v>
      </c>
      <c r="CH84" s="141">
        <v>0</v>
      </c>
      <c r="CI84" s="141">
        <v>0</v>
      </c>
      <c r="CJ84" s="141">
        <v>0</v>
      </c>
      <c r="CK84" s="141">
        <v>0</v>
      </c>
      <c r="CL84" s="141">
        <v>0</v>
      </c>
      <c r="CM84" s="141">
        <v>0</v>
      </c>
      <c r="CN84" s="141">
        <v>0</v>
      </c>
      <c r="CO84" s="141">
        <v>0</v>
      </c>
      <c r="CP84" s="141">
        <v>0</v>
      </c>
      <c r="CQ84" s="141">
        <v>0</v>
      </c>
    </row>
    <row r="85" spans="1:95" hidden="1" outlineLevel="1" x14ac:dyDescent="0.35">
      <c r="A85" s="21"/>
      <c r="B85" s="52" t="str">
        <f>LOOKUP(K85,Inputs!$C$31:$C$630,Inputs!$D$31:$D$630)</f>
        <v>[project name]</v>
      </c>
      <c r="C85" s="29"/>
      <c r="D85" s="29"/>
      <c r="E85" s="29"/>
      <c r="F85" s="29"/>
      <c r="G85" s="29"/>
      <c r="H85" s="29"/>
      <c r="I85" s="29"/>
      <c r="J85" s="29"/>
      <c r="K85" s="47">
        <f t="shared" si="5"/>
        <v>77</v>
      </c>
      <c r="L85" s="139">
        <v>0</v>
      </c>
      <c r="M85" s="139">
        <v>0</v>
      </c>
      <c r="N85" s="139">
        <v>0</v>
      </c>
      <c r="O85" s="139">
        <v>0</v>
      </c>
      <c r="P85" s="139">
        <v>0</v>
      </c>
      <c r="Q85" s="139">
        <v>0</v>
      </c>
      <c r="R85" s="139">
        <v>0</v>
      </c>
      <c r="S85" s="139">
        <v>0</v>
      </c>
      <c r="T85" s="139">
        <v>0</v>
      </c>
      <c r="U85" s="139">
        <v>0</v>
      </c>
      <c r="V85" s="139">
        <v>0</v>
      </c>
      <c r="W85" s="139">
        <v>0</v>
      </c>
      <c r="X85" s="139">
        <v>0</v>
      </c>
      <c r="Y85" s="139">
        <v>0</v>
      </c>
      <c r="Z85" s="139">
        <v>0</v>
      </c>
      <c r="AA85" s="139">
        <v>0</v>
      </c>
      <c r="AB85" s="47">
        <f t="shared" si="6"/>
        <v>77</v>
      </c>
      <c r="AC85" s="139">
        <v>0</v>
      </c>
      <c r="AD85" s="139">
        <v>0</v>
      </c>
      <c r="AE85" s="139">
        <v>0</v>
      </c>
      <c r="AF85" s="139">
        <v>0</v>
      </c>
      <c r="AG85" s="139">
        <v>0</v>
      </c>
      <c r="AH85" s="139">
        <v>0</v>
      </c>
      <c r="AI85" s="139">
        <v>0</v>
      </c>
      <c r="AJ85" s="139">
        <v>0</v>
      </c>
      <c r="AK85" s="139">
        <v>0</v>
      </c>
      <c r="AL85" s="139">
        <v>0</v>
      </c>
      <c r="AM85" s="139">
        <v>0</v>
      </c>
      <c r="AN85" s="139">
        <v>0</v>
      </c>
      <c r="AO85" s="139">
        <v>0</v>
      </c>
      <c r="AP85" s="139">
        <v>0</v>
      </c>
      <c r="AQ85" s="139">
        <v>0</v>
      </c>
      <c r="AR85" s="139">
        <v>0</v>
      </c>
      <c r="AS85" s="47">
        <f t="shared" si="7"/>
        <v>77</v>
      </c>
      <c r="AT85" s="139">
        <v>0</v>
      </c>
      <c r="AU85" s="139">
        <v>0</v>
      </c>
      <c r="AV85" s="139">
        <v>0</v>
      </c>
      <c r="AW85" s="139">
        <v>0</v>
      </c>
      <c r="AX85" s="139">
        <v>0</v>
      </c>
      <c r="AY85" s="139">
        <v>0</v>
      </c>
      <c r="AZ85" s="139">
        <v>0</v>
      </c>
      <c r="BA85" s="139">
        <v>0</v>
      </c>
      <c r="BB85" s="139">
        <v>0</v>
      </c>
      <c r="BC85" s="139">
        <v>0</v>
      </c>
      <c r="BD85" s="139">
        <v>0</v>
      </c>
      <c r="BE85" s="139">
        <v>0</v>
      </c>
      <c r="BF85" s="139">
        <v>0</v>
      </c>
      <c r="BG85" s="139">
        <v>0</v>
      </c>
      <c r="BH85" s="139">
        <v>0</v>
      </c>
      <c r="BI85" s="139">
        <v>0</v>
      </c>
      <c r="BJ85" s="47">
        <f t="shared" si="8"/>
        <v>77</v>
      </c>
      <c r="BK85" s="139">
        <v>0</v>
      </c>
      <c r="BL85" s="139">
        <v>0</v>
      </c>
      <c r="BM85" s="139">
        <v>0</v>
      </c>
      <c r="BN85" s="139">
        <v>0</v>
      </c>
      <c r="BO85" s="139">
        <v>0</v>
      </c>
      <c r="BP85" s="139">
        <v>0</v>
      </c>
      <c r="BQ85" s="139">
        <v>0</v>
      </c>
      <c r="BR85" s="139">
        <v>0</v>
      </c>
      <c r="BS85" s="139">
        <v>0</v>
      </c>
      <c r="BT85" s="139">
        <v>0</v>
      </c>
      <c r="BU85" s="139">
        <v>0</v>
      </c>
      <c r="BV85" s="139">
        <v>0</v>
      </c>
      <c r="BW85" s="139">
        <v>0</v>
      </c>
      <c r="BX85" s="139">
        <v>0</v>
      </c>
      <c r="BY85" s="139">
        <v>0</v>
      </c>
      <c r="BZ85" s="139">
        <v>0</v>
      </c>
      <c r="CA85" s="47">
        <f t="shared" si="9"/>
        <v>77</v>
      </c>
      <c r="CB85" s="139">
        <v>0</v>
      </c>
      <c r="CC85" s="139">
        <v>0</v>
      </c>
      <c r="CD85" s="139">
        <v>0</v>
      </c>
      <c r="CE85" s="139">
        <v>0</v>
      </c>
      <c r="CF85" s="139">
        <v>0</v>
      </c>
      <c r="CG85" s="139">
        <v>0</v>
      </c>
      <c r="CH85" s="139">
        <v>0</v>
      </c>
      <c r="CI85" s="139">
        <v>0</v>
      </c>
      <c r="CJ85" s="139">
        <v>0</v>
      </c>
      <c r="CK85" s="139">
        <v>0</v>
      </c>
      <c r="CL85" s="139">
        <v>0</v>
      </c>
      <c r="CM85" s="139">
        <v>0</v>
      </c>
      <c r="CN85" s="139">
        <v>0</v>
      </c>
      <c r="CO85" s="139">
        <v>0</v>
      </c>
      <c r="CP85" s="139">
        <v>0</v>
      </c>
      <c r="CQ85" s="139">
        <v>0</v>
      </c>
    </row>
    <row r="86" spans="1:95" hidden="1" outlineLevel="1" x14ac:dyDescent="0.35">
      <c r="B86" s="53" t="str">
        <f>LOOKUP(K86,Inputs!$C$31:$C$630,Inputs!$D$31:$D$630)</f>
        <v>[project name]</v>
      </c>
      <c r="C86" s="31"/>
      <c r="D86" s="31"/>
      <c r="E86" s="31"/>
      <c r="F86" s="31"/>
      <c r="G86" s="31"/>
      <c r="H86" s="31"/>
      <c r="I86" s="31"/>
      <c r="J86" s="31"/>
      <c r="K86" s="48">
        <f t="shared" si="5"/>
        <v>78</v>
      </c>
      <c r="L86" s="141">
        <v>0</v>
      </c>
      <c r="M86" s="141">
        <v>0</v>
      </c>
      <c r="N86" s="141">
        <v>0</v>
      </c>
      <c r="O86" s="141">
        <v>0</v>
      </c>
      <c r="P86" s="141">
        <v>0</v>
      </c>
      <c r="Q86" s="141">
        <v>0</v>
      </c>
      <c r="R86" s="141">
        <v>0</v>
      </c>
      <c r="S86" s="141">
        <v>0</v>
      </c>
      <c r="T86" s="141">
        <v>0</v>
      </c>
      <c r="U86" s="141">
        <v>0</v>
      </c>
      <c r="V86" s="141">
        <v>0</v>
      </c>
      <c r="W86" s="141">
        <v>0</v>
      </c>
      <c r="X86" s="141">
        <v>0</v>
      </c>
      <c r="Y86" s="141">
        <v>0</v>
      </c>
      <c r="Z86" s="141">
        <v>0</v>
      </c>
      <c r="AA86" s="141">
        <v>0</v>
      </c>
      <c r="AB86" s="48">
        <f t="shared" si="6"/>
        <v>78</v>
      </c>
      <c r="AC86" s="141">
        <v>0</v>
      </c>
      <c r="AD86" s="141">
        <v>0</v>
      </c>
      <c r="AE86" s="141">
        <v>0</v>
      </c>
      <c r="AF86" s="141">
        <v>0</v>
      </c>
      <c r="AG86" s="141">
        <v>0</v>
      </c>
      <c r="AH86" s="141">
        <v>0</v>
      </c>
      <c r="AI86" s="141">
        <v>0</v>
      </c>
      <c r="AJ86" s="141">
        <v>0</v>
      </c>
      <c r="AK86" s="141">
        <v>0</v>
      </c>
      <c r="AL86" s="141">
        <v>0</v>
      </c>
      <c r="AM86" s="141">
        <v>0</v>
      </c>
      <c r="AN86" s="141">
        <v>0</v>
      </c>
      <c r="AO86" s="141">
        <v>0</v>
      </c>
      <c r="AP86" s="141">
        <v>0</v>
      </c>
      <c r="AQ86" s="141">
        <v>0</v>
      </c>
      <c r="AR86" s="141">
        <v>0</v>
      </c>
      <c r="AS86" s="48">
        <f t="shared" si="7"/>
        <v>78</v>
      </c>
      <c r="AT86" s="141">
        <v>0</v>
      </c>
      <c r="AU86" s="141">
        <v>0</v>
      </c>
      <c r="AV86" s="141">
        <v>0</v>
      </c>
      <c r="AW86" s="141">
        <v>0</v>
      </c>
      <c r="AX86" s="141">
        <v>0</v>
      </c>
      <c r="AY86" s="141">
        <v>0</v>
      </c>
      <c r="AZ86" s="141">
        <v>0</v>
      </c>
      <c r="BA86" s="141">
        <v>0</v>
      </c>
      <c r="BB86" s="141">
        <v>0</v>
      </c>
      <c r="BC86" s="141">
        <v>0</v>
      </c>
      <c r="BD86" s="141">
        <v>0</v>
      </c>
      <c r="BE86" s="141">
        <v>0</v>
      </c>
      <c r="BF86" s="141">
        <v>0</v>
      </c>
      <c r="BG86" s="141">
        <v>0</v>
      </c>
      <c r="BH86" s="141">
        <v>0</v>
      </c>
      <c r="BI86" s="141">
        <v>0</v>
      </c>
      <c r="BJ86" s="48">
        <f t="shared" si="8"/>
        <v>78</v>
      </c>
      <c r="BK86" s="141">
        <v>0</v>
      </c>
      <c r="BL86" s="141">
        <v>0</v>
      </c>
      <c r="BM86" s="141">
        <v>0</v>
      </c>
      <c r="BN86" s="141">
        <v>0</v>
      </c>
      <c r="BO86" s="141">
        <v>0</v>
      </c>
      <c r="BP86" s="141">
        <v>0</v>
      </c>
      <c r="BQ86" s="141">
        <v>0</v>
      </c>
      <c r="BR86" s="141">
        <v>0</v>
      </c>
      <c r="BS86" s="141">
        <v>0</v>
      </c>
      <c r="BT86" s="141">
        <v>0</v>
      </c>
      <c r="BU86" s="141">
        <v>0</v>
      </c>
      <c r="BV86" s="141">
        <v>0</v>
      </c>
      <c r="BW86" s="141">
        <v>0</v>
      </c>
      <c r="BX86" s="141">
        <v>0</v>
      </c>
      <c r="BY86" s="141">
        <v>0</v>
      </c>
      <c r="BZ86" s="141">
        <v>0</v>
      </c>
      <c r="CA86" s="48">
        <f t="shared" si="9"/>
        <v>78</v>
      </c>
      <c r="CB86" s="141">
        <v>0</v>
      </c>
      <c r="CC86" s="141">
        <v>0</v>
      </c>
      <c r="CD86" s="141">
        <v>0</v>
      </c>
      <c r="CE86" s="141">
        <v>0</v>
      </c>
      <c r="CF86" s="141">
        <v>0</v>
      </c>
      <c r="CG86" s="141">
        <v>0</v>
      </c>
      <c r="CH86" s="141">
        <v>0</v>
      </c>
      <c r="CI86" s="141">
        <v>0</v>
      </c>
      <c r="CJ86" s="141">
        <v>0</v>
      </c>
      <c r="CK86" s="141">
        <v>0</v>
      </c>
      <c r="CL86" s="141">
        <v>0</v>
      </c>
      <c r="CM86" s="141">
        <v>0</v>
      </c>
      <c r="CN86" s="141">
        <v>0</v>
      </c>
      <c r="CO86" s="141">
        <v>0</v>
      </c>
      <c r="CP86" s="141">
        <v>0</v>
      </c>
      <c r="CQ86" s="141">
        <v>0</v>
      </c>
    </row>
    <row r="87" spans="1:95" hidden="1" outlineLevel="1" x14ac:dyDescent="0.35">
      <c r="A87" s="21"/>
      <c r="B87" s="52" t="str">
        <f>LOOKUP(K87,Inputs!$C$31:$C$630,Inputs!$D$31:$D$630)</f>
        <v>[project name]</v>
      </c>
      <c r="C87" s="29"/>
      <c r="D87" s="29"/>
      <c r="E87" s="29"/>
      <c r="F87" s="29"/>
      <c r="G87" s="29"/>
      <c r="H87" s="29"/>
      <c r="I87" s="29"/>
      <c r="J87" s="29"/>
      <c r="K87" s="47">
        <f t="shared" si="5"/>
        <v>79</v>
      </c>
      <c r="L87" s="139">
        <v>0</v>
      </c>
      <c r="M87" s="139">
        <v>0</v>
      </c>
      <c r="N87" s="139">
        <v>0</v>
      </c>
      <c r="O87" s="139">
        <v>0</v>
      </c>
      <c r="P87" s="139">
        <v>0</v>
      </c>
      <c r="Q87" s="139">
        <v>0</v>
      </c>
      <c r="R87" s="139">
        <v>0</v>
      </c>
      <c r="S87" s="139">
        <v>0</v>
      </c>
      <c r="T87" s="139">
        <v>0</v>
      </c>
      <c r="U87" s="139">
        <v>0</v>
      </c>
      <c r="V87" s="139">
        <v>0</v>
      </c>
      <c r="W87" s="139">
        <v>0</v>
      </c>
      <c r="X87" s="139">
        <v>0</v>
      </c>
      <c r="Y87" s="139">
        <v>0</v>
      </c>
      <c r="Z87" s="139">
        <v>0</v>
      </c>
      <c r="AA87" s="139">
        <v>0</v>
      </c>
      <c r="AB87" s="47">
        <f t="shared" si="6"/>
        <v>79</v>
      </c>
      <c r="AC87" s="139">
        <v>0</v>
      </c>
      <c r="AD87" s="139">
        <v>0</v>
      </c>
      <c r="AE87" s="139">
        <v>0</v>
      </c>
      <c r="AF87" s="139">
        <v>0</v>
      </c>
      <c r="AG87" s="139">
        <v>0</v>
      </c>
      <c r="AH87" s="139">
        <v>0</v>
      </c>
      <c r="AI87" s="139">
        <v>0</v>
      </c>
      <c r="AJ87" s="139">
        <v>0</v>
      </c>
      <c r="AK87" s="139">
        <v>0</v>
      </c>
      <c r="AL87" s="139">
        <v>0</v>
      </c>
      <c r="AM87" s="139">
        <v>0</v>
      </c>
      <c r="AN87" s="139">
        <v>0</v>
      </c>
      <c r="AO87" s="139">
        <v>0</v>
      </c>
      <c r="AP87" s="139">
        <v>0</v>
      </c>
      <c r="AQ87" s="139">
        <v>0</v>
      </c>
      <c r="AR87" s="139">
        <v>0</v>
      </c>
      <c r="AS87" s="47">
        <f t="shared" si="7"/>
        <v>79</v>
      </c>
      <c r="AT87" s="139">
        <v>0</v>
      </c>
      <c r="AU87" s="139">
        <v>0</v>
      </c>
      <c r="AV87" s="139">
        <v>0</v>
      </c>
      <c r="AW87" s="139">
        <v>0</v>
      </c>
      <c r="AX87" s="139">
        <v>0</v>
      </c>
      <c r="AY87" s="139">
        <v>0</v>
      </c>
      <c r="AZ87" s="139">
        <v>0</v>
      </c>
      <c r="BA87" s="139">
        <v>0</v>
      </c>
      <c r="BB87" s="139">
        <v>0</v>
      </c>
      <c r="BC87" s="139">
        <v>0</v>
      </c>
      <c r="BD87" s="139">
        <v>0</v>
      </c>
      <c r="BE87" s="139">
        <v>0</v>
      </c>
      <c r="BF87" s="139">
        <v>0</v>
      </c>
      <c r="BG87" s="139">
        <v>0</v>
      </c>
      <c r="BH87" s="139">
        <v>0</v>
      </c>
      <c r="BI87" s="139">
        <v>0</v>
      </c>
      <c r="BJ87" s="47">
        <f t="shared" si="8"/>
        <v>79</v>
      </c>
      <c r="BK87" s="139">
        <v>0</v>
      </c>
      <c r="BL87" s="139">
        <v>0</v>
      </c>
      <c r="BM87" s="139">
        <v>0</v>
      </c>
      <c r="BN87" s="139">
        <v>0</v>
      </c>
      <c r="BO87" s="139">
        <v>0</v>
      </c>
      <c r="BP87" s="139">
        <v>0</v>
      </c>
      <c r="BQ87" s="139">
        <v>0</v>
      </c>
      <c r="BR87" s="139">
        <v>0</v>
      </c>
      <c r="BS87" s="139">
        <v>0</v>
      </c>
      <c r="BT87" s="139">
        <v>0</v>
      </c>
      <c r="BU87" s="139">
        <v>0</v>
      </c>
      <c r="BV87" s="139">
        <v>0</v>
      </c>
      <c r="BW87" s="139">
        <v>0</v>
      </c>
      <c r="BX87" s="139">
        <v>0</v>
      </c>
      <c r="BY87" s="139">
        <v>0</v>
      </c>
      <c r="BZ87" s="139">
        <v>0</v>
      </c>
      <c r="CA87" s="47">
        <f t="shared" si="9"/>
        <v>79</v>
      </c>
      <c r="CB87" s="139">
        <v>0</v>
      </c>
      <c r="CC87" s="139">
        <v>0</v>
      </c>
      <c r="CD87" s="139">
        <v>0</v>
      </c>
      <c r="CE87" s="139">
        <v>0</v>
      </c>
      <c r="CF87" s="139">
        <v>0</v>
      </c>
      <c r="CG87" s="139">
        <v>0</v>
      </c>
      <c r="CH87" s="139">
        <v>0</v>
      </c>
      <c r="CI87" s="139">
        <v>0</v>
      </c>
      <c r="CJ87" s="139">
        <v>0</v>
      </c>
      <c r="CK87" s="139">
        <v>0</v>
      </c>
      <c r="CL87" s="139">
        <v>0</v>
      </c>
      <c r="CM87" s="139">
        <v>0</v>
      </c>
      <c r="CN87" s="139">
        <v>0</v>
      </c>
      <c r="CO87" s="139">
        <v>0</v>
      </c>
      <c r="CP87" s="139">
        <v>0</v>
      </c>
      <c r="CQ87" s="139">
        <v>0</v>
      </c>
    </row>
    <row r="88" spans="1:95" hidden="1" outlineLevel="1" x14ac:dyDescent="0.35">
      <c r="B88" s="53" t="str">
        <f>LOOKUP(K88,Inputs!$C$31:$C$630,Inputs!$D$31:$D$630)</f>
        <v>[project name]</v>
      </c>
      <c r="C88" s="31"/>
      <c r="D88" s="31"/>
      <c r="E88" s="31"/>
      <c r="F88" s="31"/>
      <c r="G88" s="31"/>
      <c r="H88" s="31"/>
      <c r="I88" s="31"/>
      <c r="J88" s="31"/>
      <c r="K88" s="48">
        <f t="shared" si="5"/>
        <v>80</v>
      </c>
      <c r="L88" s="141">
        <v>0</v>
      </c>
      <c r="M88" s="141">
        <v>0</v>
      </c>
      <c r="N88" s="141">
        <v>0</v>
      </c>
      <c r="O88" s="141">
        <v>0</v>
      </c>
      <c r="P88" s="141">
        <v>0</v>
      </c>
      <c r="Q88" s="141">
        <v>0</v>
      </c>
      <c r="R88" s="141">
        <v>0</v>
      </c>
      <c r="S88" s="141">
        <v>0</v>
      </c>
      <c r="T88" s="141">
        <v>0</v>
      </c>
      <c r="U88" s="141">
        <v>0</v>
      </c>
      <c r="V88" s="141">
        <v>0</v>
      </c>
      <c r="W88" s="141">
        <v>0</v>
      </c>
      <c r="X88" s="141">
        <v>0</v>
      </c>
      <c r="Y88" s="141">
        <v>0</v>
      </c>
      <c r="Z88" s="141">
        <v>0</v>
      </c>
      <c r="AA88" s="141">
        <v>0</v>
      </c>
      <c r="AB88" s="48">
        <f t="shared" si="6"/>
        <v>80</v>
      </c>
      <c r="AC88" s="141">
        <v>0</v>
      </c>
      <c r="AD88" s="141">
        <v>0</v>
      </c>
      <c r="AE88" s="141">
        <v>0</v>
      </c>
      <c r="AF88" s="141">
        <v>0</v>
      </c>
      <c r="AG88" s="141">
        <v>0</v>
      </c>
      <c r="AH88" s="141">
        <v>0</v>
      </c>
      <c r="AI88" s="141">
        <v>0</v>
      </c>
      <c r="AJ88" s="141">
        <v>0</v>
      </c>
      <c r="AK88" s="141">
        <v>0</v>
      </c>
      <c r="AL88" s="141">
        <v>0</v>
      </c>
      <c r="AM88" s="141">
        <v>0</v>
      </c>
      <c r="AN88" s="141">
        <v>0</v>
      </c>
      <c r="AO88" s="141">
        <v>0</v>
      </c>
      <c r="AP88" s="141">
        <v>0</v>
      </c>
      <c r="AQ88" s="141">
        <v>0</v>
      </c>
      <c r="AR88" s="141">
        <v>0</v>
      </c>
      <c r="AS88" s="48">
        <f t="shared" si="7"/>
        <v>80</v>
      </c>
      <c r="AT88" s="141">
        <v>0</v>
      </c>
      <c r="AU88" s="141">
        <v>0</v>
      </c>
      <c r="AV88" s="141">
        <v>0</v>
      </c>
      <c r="AW88" s="141">
        <v>0</v>
      </c>
      <c r="AX88" s="141">
        <v>0</v>
      </c>
      <c r="AY88" s="141">
        <v>0</v>
      </c>
      <c r="AZ88" s="141">
        <v>0</v>
      </c>
      <c r="BA88" s="141">
        <v>0</v>
      </c>
      <c r="BB88" s="141">
        <v>0</v>
      </c>
      <c r="BC88" s="141">
        <v>0</v>
      </c>
      <c r="BD88" s="141">
        <v>0</v>
      </c>
      <c r="BE88" s="141">
        <v>0</v>
      </c>
      <c r="BF88" s="141">
        <v>0</v>
      </c>
      <c r="BG88" s="141">
        <v>0</v>
      </c>
      <c r="BH88" s="141">
        <v>0</v>
      </c>
      <c r="BI88" s="141">
        <v>0</v>
      </c>
      <c r="BJ88" s="48">
        <f t="shared" si="8"/>
        <v>80</v>
      </c>
      <c r="BK88" s="141">
        <v>0</v>
      </c>
      <c r="BL88" s="141">
        <v>0</v>
      </c>
      <c r="BM88" s="141">
        <v>0</v>
      </c>
      <c r="BN88" s="141">
        <v>0</v>
      </c>
      <c r="BO88" s="141">
        <v>0</v>
      </c>
      <c r="BP88" s="141">
        <v>0</v>
      </c>
      <c r="BQ88" s="141">
        <v>0</v>
      </c>
      <c r="BR88" s="141">
        <v>0</v>
      </c>
      <c r="BS88" s="141">
        <v>0</v>
      </c>
      <c r="BT88" s="141">
        <v>0</v>
      </c>
      <c r="BU88" s="141">
        <v>0</v>
      </c>
      <c r="BV88" s="141">
        <v>0</v>
      </c>
      <c r="BW88" s="141">
        <v>0</v>
      </c>
      <c r="BX88" s="141">
        <v>0</v>
      </c>
      <c r="BY88" s="141">
        <v>0</v>
      </c>
      <c r="BZ88" s="141">
        <v>0</v>
      </c>
      <c r="CA88" s="48">
        <f t="shared" si="9"/>
        <v>80</v>
      </c>
      <c r="CB88" s="141">
        <v>0</v>
      </c>
      <c r="CC88" s="141">
        <v>0</v>
      </c>
      <c r="CD88" s="141">
        <v>0</v>
      </c>
      <c r="CE88" s="141">
        <v>0</v>
      </c>
      <c r="CF88" s="141">
        <v>0</v>
      </c>
      <c r="CG88" s="141">
        <v>0</v>
      </c>
      <c r="CH88" s="141">
        <v>0</v>
      </c>
      <c r="CI88" s="141">
        <v>0</v>
      </c>
      <c r="CJ88" s="141">
        <v>0</v>
      </c>
      <c r="CK88" s="141">
        <v>0</v>
      </c>
      <c r="CL88" s="141">
        <v>0</v>
      </c>
      <c r="CM88" s="141">
        <v>0</v>
      </c>
      <c r="CN88" s="141">
        <v>0</v>
      </c>
      <c r="CO88" s="141">
        <v>0</v>
      </c>
      <c r="CP88" s="141">
        <v>0</v>
      </c>
      <c r="CQ88" s="141">
        <v>0</v>
      </c>
    </row>
    <row r="89" spans="1:95" hidden="1" outlineLevel="1" x14ac:dyDescent="0.35">
      <c r="A89" s="21"/>
      <c r="B89" s="52" t="str">
        <f>LOOKUP(K89,Inputs!$C$31:$C$630,Inputs!$D$31:$D$630)</f>
        <v>[project name]</v>
      </c>
      <c r="C89" s="29"/>
      <c r="D89" s="29"/>
      <c r="E89" s="29"/>
      <c r="F89" s="29"/>
      <c r="G89" s="29"/>
      <c r="H89" s="29"/>
      <c r="I89" s="29"/>
      <c r="J89" s="29"/>
      <c r="K89" s="47">
        <f t="shared" si="5"/>
        <v>81</v>
      </c>
      <c r="L89" s="139">
        <v>0</v>
      </c>
      <c r="M89" s="139">
        <v>0</v>
      </c>
      <c r="N89" s="139">
        <v>0</v>
      </c>
      <c r="O89" s="139">
        <v>0</v>
      </c>
      <c r="P89" s="139">
        <v>0</v>
      </c>
      <c r="Q89" s="139">
        <v>0</v>
      </c>
      <c r="R89" s="139">
        <v>0</v>
      </c>
      <c r="S89" s="139">
        <v>0</v>
      </c>
      <c r="T89" s="139">
        <v>0</v>
      </c>
      <c r="U89" s="139">
        <v>0</v>
      </c>
      <c r="V89" s="139">
        <v>0</v>
      </c>
      <c r="W89" s="139">
        <v>0</v>
      </c>
      <c r="X89" s="139">
        <v>0</v>
      </c>
      <c r="Y89" s="139">
        <v>0</v>
      </c>
      <c r="Z89" s="139">
        <v>0</v>
      </c>
      <c r="AA89" s="139">
        <v>0</v>
      </c>
      <c r="AB89" s="47">
        <f t="shared" si="6"/>
        <v>81</v>
      </c>
      <c r="AC89" s="139">
        <v>0</v>
      </c>
      <c r="AD89" s="139">
        <v>0</v>
      </c>
      <c r="AE89" s="139">
        <v>0</v>
      </c>
      <c r="AF89" s="139">
        <v>0</v>
      </c>
      <c r="AG89" s="139">
        <v>0</v>
      </c>
      <c r="AH89" s="139">
        <v>0</v>
      </c>
      <c r="AI89" s="139">
        <v>0</v>
      </c>
      <c r="AJ89" s="139">
        <v>0</v>
      </c>
      <c r="AK89" s="139">
        <v>0</v>
      </c>
      <c r="AL89" s="139">
        <v>0</v>
      </c>
      <c r="AM89" s="139">
        <v>0</v>
      </c>
      <c r="AN89" s="139">
        <v>0</v>
      </c>
      <c r="AO89" s="139">
        <v>0</v>
      </c>
      <c r="AP89" s="139">
        <v>0</v>
      </c>
      <c r="AQ89" s="139">
        <v>0</v>
      </c>
      <c r="AR89" s="139">
        <v>0</v>
      </c>
      <c r="AS89" s="47">
        <f t="shared" si="7"/>
        <v>81</v>
      </c>
      <c r="AT89" s="139">
        <v>0</v>
      </c>
      <c r="AU89" s="139">
        <v>0</v>
      </c>
      <c r="AV89" s="139">
        <v>0</v>
      </c>
      <c r="AW89" s="139">
        <v>0</v>
      </c>
      <c r="AX89" s="139">
        <v>0</v>
      </c>
      <c r="AY89" s="139">
        <v>0</v>
      </c>
      <c r="AZ89" s="139">
        <v>0</v>
      </c>
      <c r="BA89" s="139">
        <v>0</v>
      </c>
      <c r="BB89" s="139">
        <v>0</v>
      </c>
      <c r="BC89" s="139">
        <v>0</v>
      </c>
      <c r="BD89" s="139">
        <v>0</v>
      </c>
      <c r="BE89" s="139">
        <v>0</v>
      </c>
      <c r="BF89" s="139">
        <v>0</v>
      </c>
      <c r="BG89" s="139">
        <v>0</v>
      </c>
      <c r="BH89" s="139">
        <v>0</v>
      </c>
      <c r="BI89" s="139">
        <v>0</v>
      </c>
      <c r="BJ89" s="47">
        <f t="shared" si="8"/>
        <v>81</v>
      </c>
      <c r="BK89" s="139">
        <v>0</v>
      </c>
      <c r="BL89" s="139">
        <v>0</v>
      </c>
      <c r="BM89" s="139">
        <v>0</v>
      </c>
      <c r="BN89" s="139">
        <v>0</v>
      </c>
      <c r="BO89" s="139">
        <v>0</v>
      </c>
      <c r="BP89" s="139">
        <v>0</v>
      </c>
      <c r="BQ89" s="139">
        <v>0</v>
      </c>
      <c r="BR89" s="139">
        <v>0</v>
      </c>
      <c r="BS89" s="139">
        <v>0</v>
      </c>
      <c r="BT89" s="139">
        <v>0</v>
      </c>
      <c r="BU89" s="139">
        <v>0</v>
      </c>
      <c r="BV89" s="139">
        <v>0</v>
      </c>
      <c r="BW89" s="139">
        <v>0</v>
      </c>
      <c r="BX89" s="139">
        <v>0</v>
      </c>
      <c r="BY89" s="139">
        <v>0</v>
      </c>
      <c r="BZ89" s="139">
        <v>0</v>
      </c>
      <c r="CA89" s="47">
        <f t="shared" si="9"/>
        <v>81</v>
      </c>
      <c r="CB89" s="139">
        <v>0</v>
      </c>
      <c r="CC89" s="139">
        <v>0</v>
      </c>
      <c r="CD89" s="139">
        <v>0</v>
      </c>
      <c r="CE89" s="139">
        <v>0</v>
      </c>
      <c r="CF89" s="139">
        <v>0</v>
      </c>
      <c r="CG89" s="139">
        <v>0</v>
      </c>
      <c r="CH89" s="139">
        <v>0</v>
      </c>
      <c r="CI89" s="139">
        <v>0</v>
      </c>
      <c r="CJ89" s="139">
        <v>0</v>
      </c>
      <c r="CK89" s="139">
        <v>0</v>
      </c>
      <c r="CL89" s="139">
        <v>0</v>
      </c>
      <c r="CM89" s="139">
        <v>0</v>
      </c>
      <c r="CN89" s="139">
        <v>0</v>
      </c>
      <c r="CO89" s="139">
        <v>0</v>
      </c>
      <c r="CP89" s="139">
        <v>0</v>
      </c>
      <c r="CQ89" s="139">
        <v>0</v>
      </c>
    </row>
    <row r="90" spans="1:95" hidden="1" outlineLevel="1" x14ac:dyDescent="0.35">
      <c r="B90" s="53" t="str">
        <f>LOOKUP(K90,Inputs!$C$31:$C$630,Inputs!$D$31:$D$630)</f>
        <v>[project name]</v>
      </c>
      <c r="C90" s="31"/>
      <c r="D90" s="31"/>
      <c r="E90" s="31"/>
      <c r="F90" s="31"/>
      <c r="G90" s="31"/>
      <c r="H90" s="31"/>
      <c r="I90" s="31"/>
      <c r="J90" s="31"/>
      <c r="K90" s="48">
        <f t="shared" si="5"/>
        <v>82</v>
      </c>
      <c r="L90" s="141">
        <v>0</v>
      </c>
      <c r="M90" s="141">
        <v>0</v>
      </c>
      <c r="N90" s="141">
        <v>0</v>
      </c>
      <c r="O90" s="141">
        <v>0</v>
      </c>
      <c r="P90" s="141">
        <v>0</v>
      </c>
      <c r="Q90" s="141">
        <v>0</v>
      </c>
      <c r="R90" s="141">
        <v>0</v>
      </c>
      <c r="S90" s="141">
        <v>0</v>
      </c>
      <c r="T90" s="141">
        <v>0</v>
      </c>
      <c r="U90" s="141">
        <v>0</v>
      </c>
      <c r="V90" s="141">
        <v>0</v>
      </c>
      <c r="W90" s="141">
        <v>0</v>
      </c>
      <c r="X90" s="141">
        <v>0</v>
      </c>
      <c r="Y90" s="141">
        <v>0</v>
      </c>
      <c r="Z90" s="141">
        <v>0</v>
      </c>
      <c r="AA90" s="141">
        <v>0</v>
      </c>
      <c r="AB90" s="48">
        <f t="shared" si="6"/>
        <v>82</v>
      </c>
      <c r="AC90" s="141">
        <v>0</v>
      </c>
      <c r="AD90" s="141">
        <v>0</v>
      </c>
      <c r="AE90" s="141">
        <v>0</v>
      </c>
      <c r="AF90" s="141">
        <v>0</v>
      </c>
      <c r="AG90" s="141">
        <v>0</v>
      </c>
      <c r="AH90" s="141">
        <v>0</v>
      </c>
      <c r="AI90" s="141">
        <v>0</v>
      </c>
      <c r="AJ90" s="141">
        <v>0</v>
      </c>
      <c r="AK90" s="141">
        <v>0</v>
      </c>
      <c r="AL90" s="141">
        <v>0</v>
      </c>
      <c r="AM90" s="141">
        <v>0</v>
      </c>
      <c r="AN90" s="141">
        <v>0</v>
      </c>
      <c r="AO90" s="141">
        <v>0</v>
      </c>
      <c r="AP90" s="141">
        <v>0</v>
      </c>
      <c r="AQ90" s="141">
        <v>0</v>
      </c>
      <c r="AR90" s="141">
        <v>0</v>
      </c>
      <c r="AS90" s="48">
        <f t="shared" si="7"/>
        <v>82</v>
      </c>
      <c r="AT90" s="141">
        <v>0</v>
      </c>
      <c r="AU90" s="141">
        <v>0</v>
      </c>
      <c r="AV90" s="141">
        <v>0</v>
      </c>
      <c r="AW90" s="141">
        <v>0</v>
      </c>
      <c r="AX90" s="141">
        <v>0</v>
      </c>
      <c r="AY90" s="141">
        <v>0</v>
      </c>
      <c r="AZ90" s="141">
        <v>0</v>
      </c>
      <c r="BA90" s="141">
        <v>0</v>
      </c>
      <c r="BB90" s="141">
        <v>0</v>
      </c>
      <c r="BC90" s="141">
        <v>0</v>
      </c>
      <c r="BD90" s="141">
        <v>0</v>
      </c>
      <c r="BE90" s="141">
        <v>0</v>
      </c>
      <c r="BF90" s="141">
        <v>0</v>
      </c>
      <c r="BG90" s="141">
        <v>0</v>
      </c>
      <c r="BH90" s="141">
        <v>0</v>
      </c>
      <c r="BI90" s="141">
        <v>0</v>
      </c>
      <c r="BJ90" s="48">
        <f t="shared" si="8"/>
        <v>82</v>
      </c>
      <c r="BK90" s="141">
        <v>0</v>
      </c>
      <c r="BL90" s="141">
        <v>0</v>
      </c>
      <c r="BM90" s="141">
        <v>0</v>
      </c>
      <c r="BN90" s="141">
        <v>0</v>
      </c>
      <c r="BO90" s="141">
        <v>0</v>
      </c>
      <c r="BP90" s="141">
        <v>0</v>
      </c>
      <c r="BQ90" s="141">
        <v>0</v>
      </c>
      <c r="BR90" s="141">
        <v>0</v>
      </c>
      <c r="BS90" s="141">
        <v>0</v>
      </c>
      <c r="BT90" s="141">
        <v>0</v>
      </c>
      <c r="BU90" s="141">
        <v>0</v>
      </c>
      <c r="BV90" s="141">
        <v>0</v>
      </c>
      <c r="BW90" s="141">
        <v>0</v>
      </c>
      <c r="BX90" s="141">
        <v>0</v>
      </c>
      <c r="BY90" s="141">
        <v>0</v>
      </c>
      <c r="BZ90" s="141">
        <v>0</v>
      </c>
      <c r="CA90" s="48">
        <f t="shared" si="9"/>
        <v>82</v>
      </c>
      <c r="CB90" s="141">
        <v>0</v>
      </c>
      <c r="CC90" s="141">
        <v>0</v>
      </c>
      <c r="CD90" s="141">
        <v>0</v>
      </c>
      <c r="CE90" s="141">
        <v>0</v>
      </c>
      <c r="CF90" s="141">
        <v>0</v>
      </c>
      <c r="CG90" s="141">
        <v>0</v>
      </c>
      <c r="CH90" s="141">
        <v>0</v>
      </c>
      <c r="CI90" s="141">
        <v>0</v>
      </c>
      <c r="CJ90" s="141">
        <v>0</v>
      </c>
      <c r="CK90" s="141">
        <v>0</v>
      </c>
      <c r="CL90" s="141">
        <v>0</v>
      </c>
      <c r="CM90" s="141">
        <v>0</v>
      </c>
      <c r="CN90" s="141">
        <v>0</v>
      </c>
      <c r="CO90" s="141">
        <v>0</v>
      </c>
      <c r="CP90" s="141">
        <v>0</v>
      </c>
      <c r="CQ90" s="141">
        <v>0</v>
      </c>
    </row>
    <row r="91" spans="1:95" hidden="1" outlineLevel="1" x14ac:dyDescent="0.35">
      <c r="A91" s="21"/>
      <c r="B91" s="52" t="str">
        <f>LOOKUP(K91,Inputs!$C$31:$C$630,Inputs!$D$31:$D$630)</f>
        <v>[project name]</v>
      </c>
      <c r="C91" s="29"/>
      <c r="D91" s="29"/>
      <c r="E91" s="29"/>
      <c r="F91" s="29"/>
      <c r="G91" s="29"/>
      <c r="H91" s="29"/>
      <c r="I91" s="29"/>
      <c r="J91" s="29"/>
      <c r="K91" s="47">
        <f t="shared" si="5"/>
        <v>83</v>
      </c>
      <c r="L91" s="139">
        <v>0</v>
      </c>
      <c r="M91" s="139">
        <v>0</v>
      </c>
      <c r="N91" s="139">
        <v>0</v>
      </c>
      <c r="O91" s="139">
        <v>0</v>
      </c>
      <c r="P91" s="139">
        <v>0</v>
      </c>
      <c r="Q91" s="139">
        <v>0</v>
      </c>
      <c r="R91" s="139">
        <v>0</v>
      </c>
      <c r="S91" s="139">
        <v>0</v>
      </c>
      <c r="T91" s="139">
        <v>0</v>
      </c>
      <c r="U91" s="139">
        <v>0</v>
      </c>
      <c r="V91" s="139">
        <v>0</v>
      </c>
      <c r="W91" s="139">
        <v>0</v>
      </c>
      <c r="X91" s="139">
        <v>0</v>
      </c>
      <c r="Y91" s="139">
        <v>0</v>
      </c>
      <c r="Z91" s="139">
        <v>0</v>
      </c>
      <c r="AA91" s="139">
        <v>0</v>
      </c>
      <c r="AB91" s="47">
        <f t="shared" si="6"/>
        <v>83</v>
      </c>
      <c r="AC91" s="139">
        <v>0</v>
      </c>
      <c r="AD91" s="139">
        <v>0</v>
      </c>
      <c r="AE91" s="139">
        <v>0</v>
      </c>
      <c r="AF91" s="139">
        <v>0</v>
      </c>
      <c r="AG91" s="139">
        <v>0</v>
      </c>
      <c r="AH91" s="139">
        <v>0</v>
      </c>
      <c r="AI91" s="139">
        <v>0</v>
      </c>
      <c r="AJ91" s="139">
        <v>0</v>
      </c>
      <c r="AK91" s="139">
        <v>0</v>
      </c>
      <c r="AL91" s="139">
        <v>0</v>
      </c>
      <c r="AM91" s="139">
        <v>0</v>
      </c>
      <c r="AN91" s="139">
        <v>0</v>
      </c>
      <c r="AO91" s="139">
        <v>0</v>
      </c>
      <c r="AP91" s="139">
        <v>0</v>
      </c>
      <c r="AQ91" s="139">
        <v>0</v>
      </c>
      <c r="AR91" s="139">
        <v>0</v>
      </c>
      <c r="AS91" s="47">
        <f t="shared" si="7"/>
        <v>83</v>
      </c>
      <c r="AT91" s="139">
        <v>0</v>
      </c>
      <c r="AU91" s="139">
        <v>0</v>
      </c>
      <c r="AV91" s="139">
        <v>0</v>
      </c>
      <c r="AW91" s="139">
        <v>0</v>
      </c>
      <c r="AX91" s="139">
        <v>0</v>
      </c>
      <c r="AY91" s="139">
        <v>0</v>
      </c>
      <c r="AZ91" s="139">
        <v>0</v>
      </c>
      <c r="BA91" s="139">
        <v>0</v>
      </c>
      <c r="BB91" s="139">
        <v>0</v>
      </c>
      <c r="BC91" s="139">
        <v>0</v>
      </c>
      <c r="BD91" s="139">
        <v>0</v>
      </c>
      <c r="BE91" s="139">
        <v>0</v>
      </c>
      <c r="BF91" s="139">
        <v>0</v>
      </c>
      <c r="BG91" s="139">
        <v>0</v>
      </c>
      <c r="BH91" s="139">
        <v>0</v>
      </c>
      <c r="BI91" s="139">
        <v>0</v>
      </c>
      <c r="BJ91" s="47">
        <f t="shared" si="8"/>
        <v>83</v>
      </c>
      <c r="BK91" s="139">
        <v>0</v>
      </c>
      <c r="BL91" s="139">
        <v>0</v>
      </c>
      <c r="BM91" s="139">
        <v>0</v>
      </c>
      <c r="BN91" s="139">
        <v>0</v>
      </c>
      <c r="BO91" s="139">
        <v>0</v>
      </c>
      <c r="BP91" s="139">
        <v>0</v>
      </c>
      <c r="BQ91" s="139">
        <v>0</v>
      </c>
      <c r="BR91" s="139">
        <v>0</v>
      </c>
      <c r="BS91" s="139">
        <v>0</v>
      </c>
      <c r="BT91" s="139">
        <v>0</v>
      </c>
      <c r="BU91" s="139">
        <v>0</v>
      </c>
      <c r="BV91" s="139">
        <v>0</v>
      </c>
      <c r="BW91" s="139">
        <v>0</v>
      </c>
      <c r="BX91" s="139">
        <v>0</v>
      </c>
      <c r="BY91" s="139">
        <v>0</v>
      </c>
      <c r="BZ91" s="139">
        <v>0</v>
      </c>
      <c r="CA91" s="47">
        <f t="shared" si="9"/>
        <v>83</v>
      </c>
      <c r="CB91" s="139">
        <v>0</v>
      </c>
      <c r="CC91" s="139">
        <v>0</v>
      </c>
      <c r="CD91" s="139">
        <v>0</v>
      </c>
      <c r="CE91" s="139">
        <v>0</v>
      </c>
      <c r="CF91" s="139">
        <v>0</v>
      </c>
      <c r="CG91" s="139">
        <v>0</v>
      </c>
      <c r="CH91" s="139">
        <v>0</v>
      </c>
      <c r="CI91" s="139">
        <v>0</v>
      </c>
      <c r="CJ91" s="139">
        <v>0</v>
      </c>
      <c r="CK91" s="139">
        <v>0</v>
      </c>
      <c r="CL91" s="139">
        <v>0</v>
      </c>
      <c r="CM91" s="139">
        <v>0</v>
      </c>
      <c r="CN91" s="139">
        <v>0</v>
      </c>
      <c r="CO91" s="139">
        <v>0</v>
      </c>
      <c r="CP91" s="139">
        <v>0</v>
      </c>
      <c r="CQ91" s="139">
        <v>0</v>
      </c>
    </row>
    <row r="92" spans="1:95" hidden="1" outlineLevel="1" x14ac:dyDescent="0.35">
      <c r="B92" s="53" t="str">
        <f>LOOKUP(K92,Inputs!$C$31:$C$630,Inputs!$D$31:$D$630)</f>
        <v>[project name]</v>
      </c>
      <c r="C92" s="31"/>
      <c r="D92" s="31"/>
      <c r="E92" s="31"/>
      <c r="F92" s="31"/>
      <c r="G92" s="31"/>
      <c r="H92" s="31"/>
      <c r="I92" s="31"/>
      <c r="J92" s="31"/>
      <c r="K92" s="48">
        <f t="shared" si="5"/>
        <v>84</v>
      </c>
      <c r="L92" s="141">
        <v>0</v>
      </c>
      <c r="M92" s="141">
        <v>0</v>
      </c>
      <c r="N92" s="141">
        <v>0</v>
      </c>
      <c r="O92" s="141">
        <v>0</v>
      </c>
      <c r="P92" s="141">
        <v>0</v>
      </c>
      <c r="Q92" s="141">
        <v>0</v>
      </c>
      <c r="R92" s="141">
        <v>0</v>
      </c>
      <c r="S92" s="141">
        <v>0</v>
      </c>
      <c r="T92" s="141">
        <v>0</v>
      </c>
      <c r="U92" s="141">
        <v>0</v>
      </c>
      <c r="V92" s="141">
        <v>0</v>
      </c>
      <c r="W92" s="141">
        <v>0</v>
      </c>
      <c r="X92" s="141">
        <v>0</v>
      </c>
      <c r="Y92" s="141">
        <v>0</v>
      </c>
      <c r="Z92" s="141">
        <v>0</v>
      </c>
      <c r="AA92" s="141">
        <v>0</v>
      </c>
      <c r="AB92" s="48">
        <f t="shared" si="6"/>
        <v>84</v>
      </c>
      <c r="AC92" s="141">
        <v>0</v>
      </c>
      <c r="AD92" s="141">
        <v>0</v>
      </c>
      <c r="AE92" s="141">
        <v>0</v>
      </c>
      <c r="AF92" s="141">
        <v>0</v>
      </c>
      <c r="AG92" s="141">
        <v>0</v>
      </c>
      <c r="AH92" s="141">
        <v>0</v>
      </c>
      <c r="AI92" s="141">
        <v>0</v>
      </c>
      <c r="AJ92" s="141">
        <v>0</v>
      </c>
      <c r="AK92" s="141">
        <v>0</v>
      </c>
      <c r="AL92" s="141">
        <v>0</v>
      </c>
      <c r="AM92" s="141">
        <v>0</v>
      </c>
      <c r="AN92" s="141">
        <v>0</v>
      </c>
      <c r="AO92" s="141">
        <v>0</v>
      </c>
      <c r="AP92" s="141">
        <v>0</v>
      </c>
      <c r="AQ92" s="141">
        <v>0</v>
      </c>
      <c r="AR92" s="141">
        <v>0</v>
      </c>
      <c r="AS92" s="48">
        <f t="shared" si="7"/>
        <v>84</v>
      </c>
      <c r="AT92" s="141">
        <v>0</v>
      </c>
      <c r="AU92" s="141">
        <v>0</v>
      </c>
      <c r="AV92" s="141">
        <v>0</v>
      </c>
      <c r="AW92" s="141">
        <v>0</v>
      </c>
      <c r="AX92" s="141">
        <v>0</v>
      </c>
      <c r="AY92" s="141">
        <v>0</v>
      </c>
      <c r="AZ92" s="141">
        <v>0</v>
      </c>
      <c r="BA92" s="141">
        <v>0</v>
      </c>
      <c r="BB92" s="141">
        <v>0</v>
      </c>
      <c r="BC92" s="141">
        <v>0</v>
      </c>
      <c r="BD92" s="141">
        <v>0</v>
      </c>
      <c r="BE92" s="141">
        <v>0</v>
      </c>
      <c r="BF92" s="141">
        <v>0</v>
      </c>
      <c r="BG92" s="141">
        <v>0</v>
      </c>
      <c r="BH92" s="141">
        <v>0</v>
      </c>
      <c r="BI92" s="141">
        <v>0</v>
      </c>
      <c r="BJ92" s="48">
        <f t="shared" si="8"/>
        <v>84</v>
      </c>
      <c r="BK92" s="141">
        <v>0</v>
      </c>
      <c r="BL92" s="141">
        <v>0</v>
      </c>
      <c r="BM92" s="141">
        <v>0</v>
      </c>
      <c r="BN92" s="141">
        <v>0</v>
      </c>
      <c r="BO92" s="141">
        <v>0</v>
      </c>
      <c r="BP92" s="141">
        <v>0</v>
      </c>
      <c r="BQ92" s="141">
        <v>0</v>
      </c>
      <c r="BR92" s="141">
        <v>0</v>
      </c>
      <c r="BS92" s="141">
        <v>0</v>
      </c>
      <c r="BT92" s="141">
        <v>0</v>
      </c>
      <c r="BU92" s="141">
        <v>0</v>
      </c>
      <c r="BV92" s="141">
        <v>0</v>
      </c>
      <c r="BW92" s="141">
        <v>0</v>
      </c>
      <c r="BX92" s="141">
        <v>0</v>
      </c>
      <c r="BY92" s="141">
        <v>0</v>
      </c>
      <c r="BZ92" s="141">
        <v>0</v>
      </c>
      <c r="CA92" s="48">
        <f t="shared" si="9"/>
        <v>84</v>
      </c>
      <c r="CB92" s="141">
        <v>0</v>
      </c>
      <c r="CC92" s="141">
        <v>0</v>
      </c>
      <c r="CD92" s="141">
        <v>0</v>
      </c>
      <c r="CE92" s="141">
        <v>0</v>
      </c>
      <c r="CF92" s="141">
        <v>0</v>
      </c>
      <c r="CG92" s="141">
        <v>0</v>
      </c>
      <c r="CH92" s="141">
        <v>0</v>
      </c>
      <c r="CI92" s="141">
        <v>0</v>
      </c>
      <c r="CJ92" s="141">
        <v>0</v>
      </c>
      <c r="CK92" s="141">
        <v>0</v>
      </c>
      <c r="CL92" s="141">
        <v>0</v>
      </c>
      <c r="CM92" s="141">
        <v>0</v>
      </c>
      <c r="CN92" s="141">
        <v>0</v>
      </c>
      <c r="CO92" s="141">
        <v>0</v>
      </c>
      <c r="CP92" s="141">
        <v>0</v>
      </c>
      <c r="CQ92" s="141">
        <v>0</v>
      </c>
    </row>
    <row r="93" spans="1:95" hidden="1" outlineLevel="1" x14ac:dyDescent="0.35">
      <c r="A93" s="21"/>
      <c r="B93" s="52" t="str">
        <f>LOOKUP(K93,Inputs!$C$31:$C$630,Inputs!$D$31:$D$630)</f>
        <v>[project name]</v>
      </c>
      <c r="C93" s="29"/>
      <c r="D93" s="29"/>
      <c r="E93" s="29"/>
      <c r="F93" s="29"/>
      <c r="G93" s="29"/>
      <c r="H93" s="29"/>
      <c r="I93" s="29"/>
      <c r="J93" s="29"/>
      <c r="K93" s="47">
        <f t="shared" si="5"/>
        <v>85</v>
      </c>
      <c r="L93" s="139">
        <v>0</v>
      </c>
      <c r="M93" s="139">
        <v>0</v>
      </c>
      <c r="N93" s="139">
        <v>0</v>
      </c>
      <c r="O93" s="139">
        <v>0</v>
      </c>
      <c r="P93" s="139">
        <v>0</v>
      </c>
      <c r="Q93" s="139">
        <v>0</v>
      </c>
      <c r="R93" s="139">
        <v>0</v>
      </c>
      <c r="S93" s="139">
        <v>0</v>
      </c>
      <c r="T93" s="139">
        <v>0</v>
      </c>
      <c r="U93" s="139">
        <v>0</v>
      </c>
      <c r="V93" s="139">
        <v>0</v>
      </c>
      <c r="W93" s="139">
        <v>0</v>
      </c>
      <c r="X93" s="139">
        <v>0</v>
      </c>
      <c r="Y93" s="139">
        <v>0</v>
      </c>
      <c r="Z93" s="139">
        <v>0</v>
      </c>
      <c r="AA93" s="139">
        <v>0</v>
      </c>
      <c r="AB93" s="47">
        <f t="shared" si="6"/>
        <v>85</v>
      </c>
      <c r="AC93" s="139">
        <v>0</v>
      </c>
      <c r="AD93" s="139">
        <v>0</v>
      </c>
      <c r="AE93" s="139">
        <v>0</v>
      </c>
      <c r="AF93" s="139">
        <v>0</v>
      </c>
      <c r="AG93" s="139">
        <v>0</v>
      </c>
      <c r="AH93" s="139">
        <v>0</v>
      </c>
      <c r="AI93" s="139">
        <v>0</v>
      </c>
      <c r="AJ93" s="139">
        <v>0</v>
      </c>
      <c r="AK93" s="139">
        <v>0</v>
      </c>
      <c r="AL93" s="139">
        <v>0</v>
      </c>
      <c r="AM93" s="139">
        <v>0</v>
      </c>
      <c r="AN93" s="139">
        <v>0</v>
      </c>
      <c r="AO93" s="139">
        <v>0</v>
      </c>
      <c r="AP93" s="139">
        <v>0</v>
      </c>
      <c r="AQ93" s="139">
        <v>0</v>
      </c>
      <c r="AR93" s="139">
        <v>0</v>
      </c>
      <c r="AS93" s="47">
        <f t="shared" si="7"/>
        <v>85</v>
      </c>
      <c r="AT93" s="139">
        <v>0</v>
      </c>
      <c r="AU93" s="139">
        <v>0</v>
      </c>
      <c r="AV93" s="139">
        <v>0</v>
      </c>
      <c r="AW93" s="139">
        <v>0</v>
      </c>
      <c r="AX93" s="139">
        <v>0</v>
      </c>
      <c r="AY93" s="139">
        <v>0</v>
      </c>
      <c r="AZ93" s="139">
        <v>0</v>
      </c>
      <c r="BA93" s="139">
        <v>0</v>
      </c>
      <c r="BB93" s="139">
        <v>0</v>
      </c>
      <c r="BC93" s="139">
        <v>0</v>
      </c>
      <c r="BD93" s="139">
        <v>0</v>
      </c>
      <c r="BE93" s="139">
        <v>0</v>
      </c>
      <c r="BF93" s="139">
        <v>0</v>
      </c>
      <c r="BG93" s="139">
        <v>0</v>
      </c>
      <c r="BH93" s="139">
        <v>0</v>
      </c>
      <c r="BI93" s="139">
        <v>0</v>
      </c>
      <c r="BJ93" s="47">
        <f t="shared" si="8"/>
        <v>85</v>
      </c>
      <c r="BK93" s="139">
        <v>0</v>
      </c>
      <c r="BL93" s="139">
        <v>0</v>
      </c>
      <c r="BM93" s="139">
        <v>0</v>
      </c>
      <c r="BN93" s="139">
        <v>0</v>
      </c>
      <c r="BO93" s="139">
        <v>0</v>
      </c>
      <c r="BP93" s="139">
        <v>0</v>
      </c>
      <c r="BQ93" s="139">
        <v>0</v>
      </c>
      <c r="BR93" s="139">
        <v>0</v>
      </c>
      <c r="BS93" s="139">
        <v>0</v>
      </c>
      <c r="BT93" s="139">
        <v>0</v>
      </c>
      <c r="BU93" s="139">
        <v>0</v>
      </c>
      <c r="BV93" s="139">
        <v>0</v>
      </c>
      <c r="BW93" s="139">
        <v>0</v>
      </c>
      <c r="BX93" s="139">
        <v>0</v>
      </c>
      <c r="BY93" s="139">
        <v>0</v>
      </c>
      <c r="BZ93" s="139">
        <v>0</v>
      </c>
      <c r="CA93" s="47">
        <f t="shared" si="9"/>
        <v>85</v>
      </c>
      <c r="CB93" s="139">
        <v>0</v>
      </c>
      <c r="CC93" s="139">
        <v>0</v>
      </c>
      <c r="CD93" s="139">
        <v>0</v>
      </c>
      <c r="CE93" s="139">
        <v>0</v>
      </c>
      <c r="CF93" s="139">
        <v>0</v>
      </c>
      <c r="CG93" s="139">
        <v>0</v>
      </c>
      <c r="CH93" s="139">
        <v>0</v>
      </c>
      <c r="CI93" s="139">
        <v>0</v>
      </c>
      <c r="CJ93" s="139">
        <v>0</v>
      </c>
      <c r="CK93" s="139">
        <v>0</v>
      </c>
      <c r="CL93" s="139">
        <v>0</v>
      </c>
      <c r="CM93" s="139">
        <v>0</v>
      </c>
      <c r="CN93" s="139">
        <v>0</v>
      </c>
      <c r="CO93" s="139">
        <v>0</v>
      </c>
      <c r="CP93" s="139">
        <v>0</v>
      </c>
      <c r="CQ93" s="139">
        <v>0</v>
      </c>
    </row>
    <row r="94" spans="1:95" hidden="1" outlineLevel="1" x14ac:dyDescent="0.35">
      <c r="B94" s="53" t="str">
        <f>LOOKUP(K94,Inputs!$C$31:$C$630,Inputs!$D$31:$D$630)</f>
        <v>[project name]</v>
      </c>
      <c r="C94" s="31"/>
      <c r="D94" s="31"/>
      <c r="E94" s="31"/>
      <c r="F94" s="31"/>
      <c r="G94" s="31"/>
      <c r="H94" s="31"/>
      <c r="I94" s="31"/>
      <c r="J94" s="31"/>
      <c r="K94" s="48">
        <f t="shared" si="5"/>
        <v>86</v>
      </c>
      <c r="L94" s="141">
        <v>0</v>
      </c>
      <c r="M94" s="141">
        <v>0</v>
      </c>
      <c r="N94" s="141">
        <v>0</v>
      </c>
      <c r="O94" s="141">
        <v>0</v>
      </c>
      <c r="P94" s="141">
        <v>0</v>
      </c>
      <c r="Q94" s="141">
        <v>0</v>
      </c>
      <c r="R94" s="141">
        <v>0</v>
      </c>
      <c r="S94" s="141">
        <v>0</v>
      </c>
      <c r="T94" s="141">
        <v>0</v>
      </c>
      <c r="U94" s="141">
        <v>0</v>
      </c>
      <c r="V94" s="141">
        <v>0</v>
      </c>
      <c r="W94" s="141">
        <v>0</v>
      </c>
      <c r="X94" s="141">
        <v>0</v>
      </c>
      <c r="Y94" s="141">
        <v>0</v>
      </c>
      <c r="Z94" s="141">
        <v>0</v>
      </c>
      <c r="AA94" s="141">
        <v>0</v>
      </c>
      <c r="AB94" s="48">
        <f t="shared" si="6"/>
        <v>86</v>
      </c>
      <c r="AC94" s="141">
        <v>0</v>
      </c>
      <c r="AD94" s="141">
        <v>0</v>
      </c>
      <c r="AE94" s="141">
        <v>0</v>
      </c>
      <c r="AF94" s="141">
        <v>0</v>
      </c>
      <c r="AG94" s="141">
        <v>0</v>
      </c>
      <c r="AH94" s="141">
        <v>0</v>
      </c>
      <c r="AI94" s="141">
        <v>0</v>
      </c>
      <c r="AJ94" s="141">
        <v>0</v>
      </c>
      <c r="AK94" s="141">
        <v>0</v>
      </c>
      <c r="AL94" s="141">
        <v>0</v>
      </c>
      <c r="AM94" s="141">
        <v>0</v>
      </c>
      <c r="AN94" s="141">
        <v>0</v>
      </c>
      <c r="AO94" s="141">
        <v>0</v>
      </c>
      <c r="AP94" s="141">
        <v>0</v>
      </c>
      <c r="AQ94" s="141">
        <v>0</v>
      </c>
      <c r="AR94" s="141">
        <v>0</v>
      </c>
      <c r="AS94" s="48">
        <f t="shared" si="7"/>
        <v>86</v>
      </c>
      <c r="AT94" s="141">
        <v>0</v>
      </c>
      <c r="AU94" s="141">
        <v>0</v>
      </c>
      <c r="AV94" s="141">
        <v>0</v>
      </c>
      <c r="AW94" s="141">
        <v>0</v>
      </c>
      <c r="AX94" s="141">
        <v>0</v>
      </c>
      <c r="AY94" s="141">
        <v>0</v>
      </c>
      <c r="AZ94" s="141">
        <v>0</v>
      </c>
      <c r="BA94" s="141">
        <v>0</v>
      </c>
      <c r="BB94" s="141">
        <v>0</v>
      </c>
      <c r="BC94" s="141">
        <v>0</v>
      </c>
      <c r="BD94" s="141">
        <v>0</v>
      </c>
      <c r="BE94" s="141">
        <v>0</v>
      </c>
      <c r="BF94" s="141">
        <v>0</v>
      </c>
      <c r="BG94" s="141">
        <v>0</v>
      </c>
      <c r="BH94" s="141">
        <v>0</v>
      </c>
      <c r="BI94" s="141">
        <v>0</v>
      </c>
      <c r="BJ94" s="48">
        <f t="shared" si="8"/>
        <v>86</v>
      </c>
      <c r="BK94" s="141">
        <v>0</v>
      </c>
      <c r="BL94" s="141">
        <v>0</v>
      </c>
      <c r="BM94" s="141">
        <v>0</v>
      </c>
      <c r="BN94" s="141">
        <v>0</v>
      </c>
      <c r="BO94" s="141">
        <v>0</v>
      </c>
      <c r="BP94" s="141">
        <v>0</v>
      </c>
      <c r="BQ94" s="141">
        <v>0</v>
      </c>
      <c r="BR94" s="141">
        <v>0</v>
      </c>
      <c r="BS94" s="141">
        <v>0</v>
      </c>
      <c r="BT94" s="141">
        <v>0</v>
      </c>
      <c r="BU94" s="141">
        <v>0</v>
      </c>
      <c r="BV94" s="141">
        <v>0</v>
      </c>
      <c r="BW94" s="141">
        <v>0</v>
      </c>
      <c r="BX94" s="141">
        <v>0</v>
      </c>
      <c r="BY94" s="141">
        <v>0</v>
      </c>
      <c r="BZ94" s="141">
        <v>0</v>
      </c>
      <c r="CA94" s="48">
        <f t="shared" si="9"/>
        <v>86</v>
      </c>
      <c r="CB94" s="141">
        <v>0</v>
      </c>
      <c r="CC94" s="141">
        <v>0</v>
      </c>
      <c r="CD94" s="141">
        <v>0</v>
      </c>
      <c r="CE94" s="141">
        <v>0</v>
      </c>
      <c r="CF94" s="141">
        <v>0</v>
      </c>
      <c r="CG94" s="141">
        <v>0</v>
      </c>
      <c r="CH94" s="141">
        <v>0</v>
      </c>
      <c r="CI94" s="141">
        <v>0</v>
      </c>
      <c r="CJ94" s="141">
        <v>0</v>
      </c>
      <c r="CK94" s="141">
        <v>0</v>
      </c>
      <c r="CL94" s="141">
        <v>0</v>
      </c>
      <c r="CM94" s="141">
        <v>0</v>
      </c>
      <c r="CN94" s="141">
        <v>0</v>
      </c>
      <c r="CO94" s="141">
        <v>0</v>
      </c>
      <c r="CP94" s="141">
        <v>0</v>
      </c>
      <c r="CQ94" s="141">
        <v>0</v>
      </c>
    </row>
    <row r="95" spans="1:95" hidden="1" outlineLevel="1" x14ac:dyDescent="0.35">
      <c r="A95" s="21"/>
      <c r="B95" s="52" t="str">
        <f>LOOKUP(K95,Inputs!$C$31:$C$630,Inputs!$D$31:$D$630)</f>
        <v>[project name]</v>
      </c>
      <c r="C95" s="29"/>
      <c r="D95" s="29"/>
      <c r="E95" s="29"/>
      <c r="F95" s="29"/>
      <c r="G95" s="29"/>
      <c r="H95" s="29"/>
      <c r="I95" s="29"/>
      <c r="J95" s="29"/>
      <c r="K95" s="47">
        <f t="shared" si="5"/>
        <v>87</v>
      </c>
      <c r="L95" s="139">
        <v>0</v>
      </c>
      <c r="M95" s="139">
        <v>0</v>
      </c>
      <c r="N95" s="139">
        <v>0</v>
      </c>
      <c r="O95" s="139">
        <v>0</v>
      </c>
      <c r="P95" s="139">
        <v>0</v>
      </c>
      <c r="Q95" s="139">
        <v>0</v>
      </c>
      <c r="R95" s="139">
        <v>0</v>
      </c>
      <c r="S95" s="139">
        <v>0</v>
      </c>
      <c r="T95" s="139">
        <v>0</v>
      </c>
      <c r="U95" s="139">
        <v>0</v>
      </c>
      <c r="V95" s="139">
        <v>0</v>
      </c>
      <c r="W95" s="139">
        <v>0</v>
      </c>
      <c r="X95" s="139">
        <v>0</v>
      </c>
      <c r="Y95" s="139">
        <v>0</v>
      </c>
      <c r="Z95" s="139">
        <v>0</v>
      </c>
      <c r="AA95" s="139">
        <v>0</v>
      </c>
      <c r="AB95" s="47">
        <f t="shared" si="6"/>
        <v>87</v>
      </c>
      <c r="AC95" s="139">
        <v>0</v>
      </c>
      <c r="AD95" s="139">
        <v>0</v>
      </c>
      <c r="AE95" s="139">
        <v>0</v>
      </c>
      <c r="AF95" s="139">
        <v>0</v>
      </c>
      <c r="AG95" s="139">
        <v>0</v>
      </c>
      <c r="AH95" s="139">
        <v>0</v>
      </c>
      <c r="AI95" s="139">
        <v>0</v>
      </c>
      <c r="AJ95" s="139">
        <v>0</v>
      </c>
      <c r="AK95" s="139">
        <v>0</v>
      </c>
      <c r="AL95" s="139">
        <v>0</v>
      </c>
      <c r="AM95" s="139">
        <v>0</v>
      </c>
      <c r="AN95" s="139">
        <v>0</v>
      </c>
      <c r="AO95" s="139">
        <v>0</v>
      </c>
      <c r="AP95" s="139">
        <v>0</v>
      </c>
      <c r="AQ95" s="139">
        <v>0</v>
      </c>
      <c r="AR95" s="139">
        <v>0</v>
      </c>
      <c r="AS95" s="47">
        <f t="shared" si="7"/>
        <v>87</v>
      </c>
      <c r="AT95" s="139">
        <v>0</v>
      </c>
      <c r="AU95" s="139">
        <v>0</v>
      </c>
      <c r="AV95" s="139">
        <v>0</v>
      </c>
      <c r="AW95" s="139">
        <v>0</v>
      </c>
      <c r="AX95" s="139">
        <v>0</v>
      </c>
      <c r="AY95" s="139">
        <v>0</v>
      </c>
      <c r="AZ95" s="139">
        <v>0</v>
      </c>
      <c r="BA95" s="139">
        <v>0</v>
      </c>
      <c r="BB95" s="139">
        <v>0</v>
      </c>
      <c r="BC95" s="139">
        <v>0</v>
      </c>
      <c r="BD95" s="139">
        <v>0</v>
      </c>
      <c r="BE95" s="139">
        <v>0</v>
      </c>
      <c r="BF95" s="139">
        <v>0</v>
      </c>
      <c r="BG95" s="139">
        <v>0</v>
      </c>
      <c r="BH95" s="139">
        <v>0</v>
      </c>
      <c r="BI95" s="139">
        <v>0</v>
      </c>
      <c r="BJ95" s="47">
        <f t="shared" si="8"/>
        <v>87</v>
      </c>
      <c r="BK95" s="139">
        <v>0</v>
      </c>
      <c r="BL95" s="139">
        <v>0</v>
      </c>
      <c r="BM95" s="139">
        <v>0</v>
      </c>
      <c r="BN95" s="139">
        <v>0</v>
      </c>
      <c r="BO95" s="139">
        <v>0</v>
      </c>
      <c r="BP95" s="139">
        <v>0</v>
      </c>
      <c r="BQ95" s="139">
        <v>0</v>
      </c>
      <c r="BR95" s="139">
        <v>0</v>
      </c>
      <c r="BS95" s="139">
        <v>0</v>
      </c>
      <c r="BT95" s="139">
        <v>0</v>
      </c>
      <c r="BU95" s="139">
        <v>0</v>
      </c>
      <c r="BV95" s="139">
        <v>0</v>
      </c>
      <c r="BW95" s="139">
        <v>0</v>
      </c>
      <c r="BX95" s="139">
        <v>0</v>
      </c>
      <c r="BY95" s="139">
        <v>0</v>
      </c>
      <c r="BZ95" s="139">
        <v>0</v>
      </c>
      <c r="CA95" s="47">
        <f t="shared" si="9"/>
        <v>87</v>
      </c>
      <c r="CB95" s="139">
        <v>0</v>
      </c>
      <c r="CC95" s="139">
        <v>0</v>
      </c>
      <c r="CD95" s="139">
        <v>0</v>
      </c>
      <c r="CE95" s="139">
        <v>0</v>
      </c>
      <c r="CF95" s="139">
        <v>0</v>
      </c>
      <c r="CG95" s="139">
        <v>0</v>
      </c>
      <c r="CH95" s="139">
        <v>0</v>
      </c>
      <c r="CI95" s="139">
        <v>0</v>
      </c>
      <c r="CJ95" s="139">
        <v>0</v>
      </c>
      <c r="CK95" s="139">
        <v>0</v>
      </c>
      <c r="CL95" s="139">
        <v>0</v>
      </c>
      <c r="CM95" s="139">
        <v>0</v>
      </c>
      <c r="CN95" s="139">
        <v>0</v>
      </c>
      <c r="CO95" s="139">
        <v>0</v>
      </c>
      <c r="CP95" s="139">
        <v>0</v>
      </c>
      <c r="CQ95" s="139">
        <v>0</v>
      </c>
    </row>
    <row r="96" spans="1:95" hidden="1" outlineLevel="1" x14ac:dyDescent="0.35">
      <c r="B96" s="53" t="str">
        <f>LOOKUP(K96,Inputs!$C$31:$C$630,Inputs!$D$31:$D$630)</f>
        <v>[project name]</v>
      </c>
      <c r="C96" s="31"/>
      <c r="D96" s="31"/>
      <c r="E96" s="31"/>
      <c r="F96" s="31"/>
      <c r="G96" s="31"/>
      <c r="H96" s="31"/>
      <c r="I96" s="31"/>
      <c r="J96" s="31"/>
      <c r="K96" s="48">
        <f t="shared" si="5"/>
        <v>88</v>
      </c>
      <c r="L96" s="141">
        <v>0</v>
      </c>
      <c r="M96" s="141">
        <v>0</v>
      </c>
      <c r="N96" s="141">
        <v>0</v>
      </c>
      <c r="O96" s="141">
        <v>0</v>
      </c>
      <c r="P96" s="141">
        <v>0</v>
      </c>
      <c r="Q96" s="141">
        <v>0</v>
      </c>
      <c r="R96" s="141">
        <v>0</v>
      </c>
      <c r="S96" s="141">
        <v>0</v>
      </c>
      <c r="T96" s="141">
        <v>0</v>
      </c>
      <c r="U96" s="141">
        <v>0</v>
      </c>
      <c r="V96" s="141">
        <v>0</v>
      </c>
      <c r="W96" s="141">
        <v>0</v>
      </c>
      <c r="X96" s="141">
        <v>0</v>
      </c>
      <c r="Y96" s="141">
        <v>0</v>
      </c>
      <c r="Z96" s="141">
        <v>0</v>
      </c>
      <c r="AA96" s="141">
        <v>0</v>
      </c>
      <c r="AB96" s="48">
        <f t="shared" si="6"/>
        <v>88</v>
      </c>
      <c r="AC96" s="141">
        <v>0</v>
      </c>
      <c r="AD96" s="141">
        <v>0</v>
      </c>
      <c r="AE96" s="141">
        <v>0</v>
      </c>
      <c r="AF96" s="141">
        <v>0</v>
      </c>
      <c r="AG96" s="141">
        <v>0</v>
      </c>
      <c r="AH96" s="141">
        <v>0</v>
      </c>
      <c r="AI96" s="141">
        <v>0</v>
      </c>
      <c r="AJ96" s="141">
        <v>0</v>
      </c>
      <c r="AK96" s="141">
        <v>0</v>
      </c>
      <c r="AL96" s="141">
        <v>0</v>
      </c>
      <c r="AM96" s="141">
        <v>0</v>
      </c>
      <c r="AN96" s="141">
        <v>0</v>
      </c>
      <c r="AO96" s="141">
        <v>0</v>
      </c>
      <c r="AP96" s="141">
        <v>0</v>
      </c>
      <c r="AQ96" s="141">
        <v>0</v>
      </c>
      <c r="AR96" s="141">
        <v>0</v>
      </c>
      <c r="AS96" s="48">
        <f t="shared" si="7"/>
        <v>88</v>
      </c>
      <c r="AT96" s="141">
        <v>0</v>
      </c>
      <c r="AU96" s="141">
        <v>0</v>
      </c>
      <c r="AV96" s="141">
        <v>0</v>
      </c>
      <c r="AW96" s="141">
        <v>0</v>
      </c>
      <c r="AX96" s="141">
        <v>0</v>
      </c>
      <c r="AY96" s="141">
        <v>0</v>
      </c>
      <c r="AZ96" s="141">
        <v>0</v>
      </c>
      <c r="BA96" s="141">
        <v>0</v>
      </c>
      <c r="BB96" s="141">
        <v>0</v>
      </c>
      <c r="BC96" s="141">
        <v>0</v>
      </c>
      <c r="BD96" s="141">
        <v>0</v>
      </c>
      <c r="BE96" s="141">
        <v>0</v>
      </c>
      <c r="BF96" s="141">
        <v>0</v>
      </c>
      <c r="BG96" s="141">
        <v>0</v>
      </c>
      <c r="BH96" s="141">
        <v>0</v>
      </c>
      <c r="BI96" s="141">
        <v>0</v>
      </c>
      <c r="BJ96" s="48">
        <f t="shared" si="8"/>
        <v>88</v>
      </c>
      <c r="BK96" s="141">
        <v>0</v>
      </c>
      <c r="BL96" s="141">
        <v>0</v>
      </c>
      <c r="BM96" s="141">
        <v>0</v>
      </c>
      <c r="BN96" s="141">
        <v>0</v>
      </c>
      <c r="BO96" s="141">
        <v>0</v>
      </c>
      <c r="BP96" s="141">
        <v>0</v>
      </c>
      <c r="BQ96" s="141">
        <v>0</v>
      </c>
      <c r="BR96" s="141">
        <v>0</v>
      </c>
      <c r="BS96" s="141">
        <v>0</v>
      </c>
      <c r="BT96" s="141">
        <v>0</v>
      </c>
      <c r="BU96" s="141">
        <v>0</v>
      </c>
      <c r="BV96" s="141">
        <v>0</v>
      </c>
      <c r="BW96" s="141">
        <v>0</v>
      </c>
      <c r="BX96" s="141">
        <v>0</v>
      </c>
      <c r="BY96" s="141">
        <v>0</v>
      </c>
      <c r="BZ96" s="141">
        <v>0</v>
      </c>
      <c r="CA96" s="48">
        <f t="shared" si="9"/>
        <v>88</v>
      </c>
      <c r="CB96" s="141">
        <v>0</v>
      </c>
      <c r="CC96" s="141">
        <v>0</v>
      </c>
      <c r="CD96" s="141">
        <v>0</v>
      </c>
      <c r="CE96" s="141">
        <v>0</v>
      </c>
      <c r="CF96" s="141">
        <v>0</v>
      </c>
      <c r="CG96" s="141">
        <v>0</v>
      </c>
      <c r="CH96" s="141">
        <v>0</v>
      </c>
      <c r="CI96" s="141">
        <v>0</v>
      </c>
      <c r="CJ96" s="141">
        <v>0</v>
      </c>
      <c r="CK96" s="141">
        <v>0</v>
      </c>
      <c r="CL96" s="141">
        <v>0</v>
      </c>
      <c r="CM96" s="141">
        <v>0</v>
      </c>
      <c r="CN96" s="141">
        <v>0</v>
      </c>
      <c r="CO96" s="141">
        <v>0</v>
      </c>
      <c r="CP96" s="141">
        <v>0</v>
      </c>
      <c r="CQ96" s="141">
        <v>0</v>
      </c>
    </row>
    <row r="97" spans="1:97" hidden="1" outlineLevel="1" x14ac:dyDescent="0.35">
      <c r="A97" s="21"/>
      <c r="B97" s="52" t="str">
        <f>LOOKUP(K97,Inputs!$C$31:$C$630,Inputs!$D$31:$D$630)</f>
        <v>[project name]</v>
      </c>
      <c r="C97" s="29"/>
      <c r="D97" s="29"/>
      <c r="E97" s="29"/>
      <c r="F97" s="29"/>
      <c r="G97" s="29"/>
      <c r="H97" s="29"/>
      <c r="I97" s="29"/>
      <c r="J97" s="29"/>
      <c r="K97" s="47">
        <f t="shared" si="5"/>
        <v>89</v>
      </c>
      <c r="L97" s="139">
        <v>0</v>
      </c>
      <c r="M97" s="139">
        <v>0</v>
      </c>
      <c r="N97" s="139">
        <v>0</v>
      </c>
      <c r="O97" s="139">
        <v>0</v>
      </c>
      <c r="P97" s="139">
        <v>0</v>
      </c>
      <c r="Q97" s="139">
        <v>0</v>
      </c>
      <c r="R97" s="139">
        <v>0</v>
      </c>
      <c r="S97" s="139">
        <v>0</v>
      </c>
      <c r="T97" s="139">
        <v>0</v>
      </c>
      <c r="U97" s="139">
        <v>0</v>
      </c>
      <c r="V97" s="139">
        <v>0</v>
      </c>
      <c r="W97" s="139">
        <v>0</v>
      </c>
      <c r="X97" s="139">
        <v>0</v>
      </c>
      <c r="Y97" s="139">
        <v>0</v>
      </c>
      <c r="Z97" s="139">
        <v>0</v>
      </c>
      <c r="AA97" s="139">
        <v>0</v>
      </c>
      <c r="AB97" s="47">
        <f t="shared" si="6"/>
        <v>89</v>
      </c>
      <c r="AC97" s="139">
        <v>0</v>
      </c>
      <c r="AD97" s="139">
        <v>0</v>
      </c>
      <c r="AE97" s="139">
        <v>0</v>
      </c>
      <c r="AF97" s="139">
        <v>0</v>
      </c>
      <c r="AG97" s="139">
        <v>0</v>
      </c>
      <c r="AH97" s="139">
        <v>0</v>
      </c>
      <c r="AI97" s="139">
        <v>0</v>
      </c>
      <c r="AJ97" s="139">
        <v>0</v>
      </c>
      <c r="AK97" s="139">
        <v>0</v>
      </c>
      <c r="AL97" s="139">
        <v>0</v>
      </c>
      <c r="AM97" s="139">
        <v>0</v>
      </c>
      <c r="AN97" s="139">
        <v>0</v>
      </c>
      <c r="AO97" s="139">
        <v>0</v>
      </c>
      <c r="AP97" s="139">
        <v>0</v>
      </c>
      <c r="AQ97" s="139">
        <v>0</v>
      </c>
      <c r="AR97" s="139">
        <v>0</v>
      </c>
      <c r="AS97" s="47">
        <f t="shared" si="7"/>
        <v>89</v>
      </c>
      <c r="AT97" s="139">
        <v>0</v>
      </c>
      <c r="AU97" s="139">
        <v>0</v>
      </c>
      <c r="AV97" s="139">
        <v>0</v>
      </c>
      <c r="AW97" s="139">
        <v>0</v>
      </c>
      <c r="AX97" s="139">
        <v>0</v>
      </c>
      <c r="AY97" s="139">
        <v>0</v>
      </c>
      <c r="AZ97" s="139">
        <v>0</v>
      </c>
      <c r="BA97" s="139">
        <v>0</v>
      </c>
      <c r="BB97" s="139">
        <v>0</v>
      </c>
      <c r="BC97" s="139">
        <v>0</v>
      </c>
      <c r="BD97" s="139">
        <v>0</v>
      </c>
      <c r="BE97" s="139">
        <v>0</v>
      </c>
      <c r="BF97" s="139">
        <v>0</v>
      </c>
      <c r="BG97" s="139">
        <v>0</v>
      </c>
      <c r="BH97" s="139">
        <v>0</v>
      </c>
      <c r="BI97" s="139">
        <v>0</v>
      </c>
      <c r="BJ97" s="47">
        <f t="shared" si="8"/>
        <v>89</v>
      </c>
      <c r="BK97" s="139">
        <v>0</v>
      </c>
      <c r="BL97" s="139">
        <v>0</v>
      </c>
      <c r="BM97" s="139">
        <v>0</v>
      </c>
      <c r="BN97" s="139">
        <v>0</v>
      </c>
      <c r="BO97" s="139">
        <v>0</v>
      </c>
      <c r="BP97" s="139">
        <v>0</v>
      </c>
      <c r="BQ97" s="139">
        <v>0</v>
      </c>
      <c r="BR97" s="139">
        <v>0</v>
      </c>
      <c r="BS97" s="139">
        <v>0</v>
      </c>
      <c r="BT97" s="139">
        <v>0</v>
      </c>
      <c r="BU97" s="139">
        <v>0</v>
      </c>
      <c r="BV97" s="139">
        <v>0</v>
      </c>
      <c r="BW97" s="139">
        <v>0</v>
      </c>
      <c r="BX97" s="139">
        <v>0</v>
      </c>
      <c r="BY97" s="139">
        <v>0</v>
      </c>
      <c r="BZ97" s="139">
        <v>0</v>
      </c>
      <c r="CA97" s="47">
        <f t="shared" si="9"/>
        <v>89</v>
      </c>
      <c r="CB97" s="139">
        <v>0</v>
      </c>
      <c r="CC97" s="139">
        <v>0</v>
      </c>
      <c r="CD97" s="139">
        <v>0</v>
      </c>
      <c r="CE97" s="139">
        <v>0</v>
      </c>
      <c r="CF97" s="139">
        <v>0</v>
      </c>
      <c r="CG97" s="139">
        <v>0</v>
      </c>
      <c r="CH97" s="139">
        <v>0</v>
      </c>
      <c r="CI97" s="139">
        <v>0</v>
      </c>
      <c r="CJ97" s="139">
        <v>0</v>
      </c>
      <c r="CK97" s="139">
        <v>0</v>
      </c>
      <c r="CL97" s="139">
        <v>0</v>
      </c>
      <c r="CM97" s="139">
        <v>0</v>
      </c>
      <c r="CN97" s="139">
        <v>0</v>
      </c>
      <c r="CO97" s="139">
        <v>0</v>
      </c>
      <c r="CP97" s="139">
        <v>0</v>
      </c>
      <c r="CQ97" s="139">
        <v>0</v>
      </c>
    </row>
    <row r="98" spans="1:97" hidden="1" outlineLevel="1" x14ac:dyDescent="0.35">
      <c r="B98" s="53" t="str">
        <f>LOOKUP(K98,Inputs!$C$31:$C$630,Inputs!$D$31:$D$630)</f>
        <v>[project name]</v>
      </c>
      <c r="C98" s="31"/>
      <c r="D98" s="31"/>
      <c r="E98" s="31"/>
      <c r="F98" s="31"/>
      <c r="G98" s="31"/>
      <c r="H98" s="31"/>
      <c r="I98" s="31"/>
      <c r="J98" s="31"/>
      <c r="K98" s="48">
        <f t="shared" si="5"/>
        <v>90</v>
      </c>
      <c r="L98" s="141">
        <v>0</v>
      </c>
      <c r="M98" s="141">
        <v>0</v>
      </c>
      <c r="N98" s="141">
        <v>0</v>
      </c>
      <c r="O98" s="141">
        <v>0</v>
      </c>
      <c r="P98" s="141">
        <v>0</v>
      </c>
      <c r="Q98" s="141">
        <v>0</v>
      </c>
      <c r="R98" s="141">
        <v>0</v>
      </c>
      <c r="S98" s="141">
        <v>0</v>
      </c>
      <c r="T98" s="141">
        <v>0</v>
      </c>
      <c r="U98" s="141">
        <v>0</v>
      </c>
      <c r="V98" s="141">
        <v>0</v>
      </c>
      <c r="W98" s="141">
        <v>0</v>
      </c>
      <c r="X98" s="141">
        <v>0</v>
      </c>
      <c r="Y98" s="141">
        <v>0</v>
      </c>
      <c r="Z98" s="141">
        <v>0</v>
      </c>
      <c r="AA98" s="141">
        <v>0</v>
      </c>
      <c r="AB98" s="48">
        <f t="shared" si="6"/>
        <v>90</v>
      </c>
      <c r="AC98" s="141">
        <v>0</v>
      </c>
      <c r="AD98" s="141">
        <v>0</v>
      </c>
      <c r="AE98" s="141">
        <v>0</v>
      </c>
      <c r="AF98" s="141">
        <v>0</v>
      </c>
      <c r="AG98" s="141">
        <v>0</v>
      </c>
      <c r="AH98" s="141">
        <v>0</v>
      </c>
      <c r="AI98" s="141">
        <v>0</v>
      </c>
      <c r="AJ98" s="141">
        <v>0</v>
      </c>
      <c r="AK98" s="141">
        <v>0</v>
      </c>
      <c r="AL98" s="141">
        <v>0</v>
      </c>
      <c r="AM98" s="141">
        <v>0</v>
      </c>
      <c r="AN98" s="141">
        <v>0</v>
      </c>
      <c r="AO98" s="141">
        <v>0</v>
      </c>
      <c r="AP98" s="141">
        <v>0</v>
      </c>
      <c r="AQ98" s="141">
        <v>0</v>
      </c>
      <c r="AR98" s="141">
        <v>0</v>
      </c>
      <c r="AS98" s="48">
        <f t="shared" si="7"/>
        <v>90</v>
      </c>
      <c r="AT98" s="141">
        <v>0</v>
      </c>
      <c r="AU98" s="141">
        <v>0</v>
      </c>
      <c r="AV98" s="141">
        <v>0</v>
      </c>
      <c r="AW98" s="141">
        <v>0</v>
      </c>
      <c r="AX98" s="141">
        <v>0</v>
      </c>
      <c r="AY98" s="141">
        <v>0</v>
      </c>
      <c r="AZ98" s="141">
        <v>0</v>
      </c>
      <c r="BA98" s="141">
        <v>0</v>
      </c>
      <c r="BB98" s="141">
        <v>0</v>
      </c>
      <c r="BC98" s="141">
        <v>0</v>
      </c>
      <c r="BD98" s="141">
        <v>0</v>
      </c>
      <c r="BE98" s="141">
        <v>0</v>
      </c>
      <c r="BF98" s="141">
        <v>0</v>
      </c>
      <c r="BG98" s="141">
        <v>0</v>
      </c>
      <c r="BH98" s="141">
        <v>0</v>
      </c>
      <c r="BI98" s="141">
        <v>0</v>
      </c>
      <c r="BJ98" s="48">
        <f t="shared" si="8"/>
        <v>90</v>
      </c>
      <c r="BK98" s="141">
        <v>0</v>
      </c>
      <c r="BL98" s="141">
        <v>0</v>
      </c>
      <c r="BM98" s="141">
        <v>0</v>
      </c>
      <c r="BN98" s="141">
        <v>0</v>
      </c>
      <c r="BO98" s="141">
        <v>0</v>
      </c>
      <c r="BP98" s="141">
        <v>0</v>
      </c>
      <c r="BQ98" s="141">
        <v>0</v>
      </c>
      <c r="BR98" s="141">
        <v>0</v>
      </c>
      <c r="BS98" s="141">
        <v>0</v>
      </c>
      <c r="BT98" s="141">
        <v>0</v>
      </c>
      <c r="BU98" s="141">
        <v>0</v>
      </c>
      <c r="BV98" s="141">
        <v>0</v>
      </c>
      <c r="BW98" s="141">
        <v>0</v>
      </c>
      <c r="BX98" s="141">
        <v>0</v>
      </c>
      <c r="BY98" s="141">
        <v>0</v>
      </c>
      <c r="BZ98" s="141">
        <v>0</v>
      </c>
      <c r="CA98" s="48">
        <f t="shared" si="9"/>
        <v>90</v>
      </c>
      <c r="CB98" s="141">
        <v>0</v>
      </c>
      <c r="CC98" s="141">
        <v>0</v>
      </c>
      <c r="CD98" s="141">
        <v>0</v>
      </c>
      <c r="CE98" s="141">
        <v>0</v>
      </c>
      <c r="CF98" s="141">
        <v>0</v>
      </c>
      <c r="CG98" s="141">
        <v>0</v>
      </c>
      <c r="CH98" s="141">
        <v>0</v>
      </c>
      <c r="CI98" s="141">
        <v>0</v>
      </c>
      <c r="CJ98" s="141">
        <v>0</v>
      </c>
      <c r="CK98" s="141">
        <v>0</v>
      </c>
      <c r="CL98" s="141">
        <v>0</v>
      </c>
      <c r="CM98" s="141">
        <v>0</v>
      </c>
      <c r="CN98" s="141">
        <v>0</v>
      </c>
      <c r="CO98" s="141">
        <v>0</v>
      </c>
      <c r="CP98" s="141">
        <v>0</v>
      </c>
      <c r="CQ98" s="141">
        <v>0</v>
      </c>
    </row>
    <row r="99" spans="1:97" hidden="1" outlineLevel="1" x14ac:dyDescent="0.35">
      <c r="A99" s="21"/>
      <c r="B99" s="52" t="str">
        <f>LOOKUP(K99,Inputs!$C$31:$C$630,Inputs!$D$31:$D$630)</f>
        <v>[project name]</v>
      </c>
      <c r="C99" s="29"/>
      <c r="D99" s="29"/>
      <c r="E99" s="29"/>
      <c r="F99" s="29"/>
      <c r="G99" s="29"/>
      <c r="H99" s="29"/>
      <c r="I99" s="29"/>
      <c r="J99" s="29"/>
      <c r="K99" s="47">
        <f t="shared" si="5"/>
        <v>91</v>
      </c>
      <c r="L99" s="139">
        <v>0</v>
      </c>
      <c r="M99" s="139">
        <v>0</v>
      </c>
      <c r="N99" s="139">
        <v>0</v>
      </c>
      <c r="O99" s="139">
        <v>0</v>
      </c>
      <c r="P99" s="139">
        <v>0</v>
      </c>
      <c r="Q99" s="139">
        <v>0</v>
      </c>
      <c r="R99" s="139">
        <v>0</v>
      </c>
      <c r="S99" s="139">
        <v>0</v>
      </c>
      <c r="T99" s="139">
        <v>0</v>
      </c>
      <c r="U99" s="139">
        <v>0</v>
      </c>
      <c r="V99" s="139">
        <v>0</v>
      </c>
      <c r="W99" s="139">
        <v>0</v>
      </c>
      <c r="X99" s="139">
        <v>0</v>
      </c>
      <c r="Y99" s="139">
        <v>0</v>
      </c>
      <c r="Z99" s="139">
        <v>0</v>
      </c>
      <c r="AA99" s="139">
        <v>0</v>
      </c>
      <c r="AB99" s="47">
        <f t="shared" si="6"/>
        <v>91</v>
      </c>
      <c r="AC99" s="139">
        <v>0</v>
      </c>
      <c r="AD99" s="139">
        <v>0</v>
      </c>
      <c r="AE99" s="139">
        <v>0</v>
      </c>
      <c r="AF99" s="139">
        <v>0</v>
      </c>
      <c r="AG99" s="139">
        <v>0</v>
      </c>
      <c r="AH99" s="139">
        <v>0</v>
      </c>
      <c r="AI99" s="139">
        <v>0</v>
      </c>
      <c r="AJ99" s="139">
        <v>0</v>
      </c>
      <c r="AK99" s="139">
        <v>0</v>
      </c>
      <c r="AL99" s="139">
        <v>0</v>
      </c>
      <c r="AM99" s="139">
        <v>0</v>
      </c>
      <c r="AN99" s="139">
        <v>0</v>
      </c>
      <c r="AO99" s="139">
        <v>0</v>
      </c>
      <c r="AP99" s="139">
        <v>0</v>
      </c>
      <c r="AQ99" s="139">
        <v>0</v>
      </c>
      <c r="AR99" s="139">
        <v>0</v>
      </c>
      <c r="AS99" s="47">
        <f t="shared" si="7"/>
        <v>91</v>
      </c>
      <c r="AT99" s="139">
        <v>0</v>
      </c>
      <c r="AU99" s="139">
        <v>0</v>
      </c>
      <c r="AV99" s="139">
        <v>0</v>
      </c>
      <c r="AW99" s="139">
        <v>0</v>
      </c>
      <c r="AX99" s="139">
        <v>0</v>
      </c>
      <c r="AY99" s="139">
        <v>0</v>
      </c>
      <c r="AZ99" s="139">
        <v>0</v>
      </c>
      <c r="BA99" s="139">
        <v>0</v>
      </c>
      <c r="BB99" s="139">
        <v>0</v>
      </c>
      <c r="BC99" s="139">
        <v>0</v>
      </c>
      <c r="BD99" s="139">
        <v>0</v>
      </c>
      <c r="BE99" s="139">
        <v>0</v>
      </c>
      <c r="BF99" s="139">
        <v>0</v>
      </c>
      <c r="BG99" s="139">
        <v>0</v>
      </c>
      <c r="BH99" s="139">
        <v>0</v>
      </c>
      <c r="BI99" s="139">
        <v>0</v>
      </c>
      <c r="BJ99" s="47">
        <f t="shared" si="8"/>
        <v>91</v>
      </c>
      <c r="BK99" s="139">
        <v>0</v>
      </c>
      <c r="BL99" s="139">
        <v>0</v>
      </c>
      <c r="BM99" s="139">
        <v>0</v>
      </c>
      <c r="BN99" s="139">
        <v>0</v>
      </c>
      <c r="BO99" s="139">
        <v>0</v>
      </c>
      <c r="BP99" s="139">
        <v>0</v>
      </c>
      <c r="BQ99" s="139">
        <v>0</v>
      </c>
      <c r="BR99" s="139">
        <v>0</v>
      </c>
      <c r="BS99" s="139">
        <v>0</v>
      </c>
      <c r="BT99" s="139">
        <v>0</v>
      </c>
      <c r="BU99" s="139">
        <v>0</v>
      </c>
      <c r="BV99" s="139">
        <v>0</v>
      </c>
      <c r="BW99" s="139">
        <v>0</v>
      </c>
      <c r="BX99" s="139">
        <v>0</v>
      </c>
      <c r="BY99" s="139">
        <v>0</v>
      </c>
      <c r="BZ99" s="139">
        <v>0</v>
      </c>
      <c r="CA99" s="47">
        <f t="shared" si="9"/>
        <v>91</v>
      </c>
      <c r="CB99" s="139">
        <v>0</v>
      </c>
      <c r="CC99" s="139">
        <v>0</v>
      </c>
      <c r="CD99" s="139">
        <v>0</v>
      </c>
      <c r="CE99" s="139">
        <v>0</v>
      </c>
      <c r="CF99" s="139">
        <v>0</v>
      </c>
      <c r="CG99" s="139">
        <v>0</v>
      </c>
      <c r="CH99" s="139">
        <v>0</v>
      </c>
      <c r="CI99" s="139">
        <v>0</v>
      </c>
      <c r="CJ99" s="139">
        <v>0</v>
      </c>
      <c r="CK99" s="139">
        <v>0</v>
      </c>
      <c r="CL99" s="139">
        <v>0</v>
      </c>
      <c r="CM99" s="139">
        <v>0</v>
      </c>
      <c r="CN99" s="139">
        <v>0</v>
      </c>
      <c r="CO99" s="139">
        <v>0</v>
      </c>
      <c r="CP99" s="139">
        <v>0</v>
      </c>
      <c r="CQ99" s="139">
        <v>0</v>
      </c>
    </row>
    <row r="100" spans="1:97" hidden="1" outlineLevel="1" x14ac:dyDescent="0.35">
      <c r="B100" s="53" t="str">
        <f>LOOKUP(K100,Inputs!$C$31:$C$630,Inputs!$D$31:$D$630)</f>
        <v>[project name]</v>
      </c>
      <c r="C100" s="31"/>
      <c r="D100" s="31"/>
      <c r="E100" s="31"/>
      <c r="F100" s="31"/>
      <c r="G100" s="31"/>
      <c r="H100" s="31"/>
      <c r="I100" s="31"/>
      <c r="J100" s="31"/>
      <c r="K100" s="48">
        <f t="shared" si="5"/>
        <v>92</v>
      </c>
      <c r="L100" s="141">
        <v>0</v>
      </c>
      <c r="M100" s="141">
        <v>0</v>
      </c>
      <c r="N100" s="141">
        <v>0</v>
      </c>
      <c r="O100" s="141">
        <v>0</v>
      </c>
      <c r="P100" s="141">
        <v>0</v>
      </c>
      <c r="Q100" s="141">
        <v>0</v>
      </c>
      <c r="R100" s="141">
        <v>0</v>
      </c>
      <c r="S100" s="141">
        <v>0</v>
      </c>
      <c r="T100" s="141">
        <v>0</v>
      </c>
      <c r="U100" s="141">
        <v>0</v>
      </c>
      <c r="V100" s="141">
        <v>0</v>
      </c>
      <c r="W100" s="141">
        <v>0</v>
      </c>
      <c r="X100" s="141">
        <v>0</v>
      </c>
      <c r="Y100" s="141">
        <v>0</v>
      </c>
      <c r="Z100" s="141">
        <v>0</v>
      </c>
      <c r="AA100" s="141">
        <v>0</v>
      </c>
      <c r="AB100" s="48">
        <f t="shared" si="6"/>
        <v>92</v>
      </c>
      <c r="AC100" s="141">
        <v>0</v>
      </c>
      <c r="AD100" s="141">
        <v>0</v>
      </c>
      <c r="AE100" s="141">
        <v>0</v>
      </c>
      <c r="AF100" s="141">
        <v>0</v>
      </c>
      <c r="AG100" s="141">
        <v>0</v>
      </c>
      <c r="AH100" s="141">
        <v>0</v>
      </c>
      <c r="AI100" s="141">
        <v>0</v>
      </c>
      <c r="AJ100" s="141">
        <v>0</v>
      </c>
      <c r="AK100" s="141">
        <v>0</v>
      </c>
      <c r="AL100" s="141">
        <v>0</v>
      </c>
      <c r="AM100" s="141">
        <v>0</v>
      </c>
      <c r="AN100" s="141">
        <v>0</v>
      </c>
      <c r="AO100" s="141">
        <v>0</v>
      </c>
      <c r="AP100" s="141">
        <v>0</v>
      </c>
      <c r="AQ100" s="141">
        <v>0</v>
      </c>
      <c r="AR100" s="141">
        <v>0</v>
      </c>
      <c r="AS100" s="48">
        <f t="shared" si="7"/>
        <v>92</v>
      </c>
      <c r="AT100" s="141">
        <v>0</v>
      </c>
      <c r="AU100" s="141">
        <v>0</v>
      </c>
      <c r="AV100" s="141">
        <v>0</v>
      </c>
      <c r="AW100" s="141">
        <v>0</v>
      </c>
      <c r="AX100" s="141">
        <v>0</v>
      </c>
      <c r="AY100" s="141">
        <v>0</v>
      </c>
      <c r="AZ100" s="141">
        <v>0</v>
      </c>
      <c r="BA100" s="141">
        <v>0</v>
      </c>
      <c r="BB100" s="141">
        <v>0</v>
      </c>
      <c r="BC100" s="141">
        <v>0</v>
      </c>
      <c r="BD100" s="141">
        <v>0</v>
      </c>
      <c r="BE100" s="141">
        <v>0</v>
      </c>
      <c r="BF100" s="141">
        <v>0</v>
      </c>
      <c r="BG100" s="141">
        <v>0</v>
      </c>
      <c r="BH100" s="141">
        <v>0</v>
      </c>
      <c r="BI100" s="141">
        <v>0</v>
      </c>
      <c r="BJ100" s="48">
        <f t="shared" si="8"/>
        <v>92</v>
      </c>
      <c r="BK100" s="141">
        <v>0</v>
      </c>
      <c r="BL100" s="141">
        <v>0</v>
      </c>
      <c r="BM100" s="141">
        <v>0</v>
      </c>
      <c r="BN100" s="141">
        <v>0</v>
      </c>
      <c r="BO100" s="141">
        <v>0</v>
      </c>
      <c r="BP100" s="141">
        <v>0</v>
      </c>
      <c r="BQ100" s="141">
        <v>0</v>
      </c>
      <c r="BR100" s="141">
        <v>0</v>
      </c>
      <c r="BS100" s="141">
        <v>0</v>
      </c>
      <c r="BT100" s="141">
        <v>0</v>
      </c>
      <c r="BU100" s="141">
        <v>0</v>
      </c>
      <c r="BV100" s="141">
        <v>0</v>
      </c>
      <c r="BW100" s="141">
        <v>0</v>
      </c>
      <c r="BX100" s="141">
        <v>0</v>
      </c>
      <c r="BY100" s="141">
        <v>0</v>
      </c>
      <c r="BZ100" s="141">
        <v>0</v>
      </c>
      <c r="CA100" s="48">
        <f t="shared" si="9"/>
        <v>92</v>
      </c>
      <c r="CB100" s="141">
        <v>0</v>
      </c>
      <c r="CC100" s="141">
        <v>0</v>
      </c>
      <c r="CD100" s="141">
        <v>0</v>
      </c>
      <c r="CE100" s="141">
        <v>0</v>
      </c>
      <c r="CF100" s="141">
        <v>0</v>
      </c>
      <c r="CG100" s="141">
        <v>0</v>
      </c>
      <c r="CH100" s="141">
        <v>0</v>
      </c>
      <c r="CI100" s="141">
        <v>0</v>
      </c>
      <c r="CJ100" s="141">
        <v>0</v>
      </c>
      <c r="CK100" s="141">
        <v>0</v>
      </c>
      <c r="CL100" s="141">
        <v>0</v>
      </c>
      <c r="CM100" s="141">
        <v>0</v>
      </c>
      <c r="CN100" s="141">
        <v>0</v>
      </c>
      <c r="CO100" s="141">
        <v>0</v>
      </c>
      <c r="CP100" s="141">
        <v>0</v>
      </c>
      <c r="CQ100" s="141">
        <v>0</v>
      </c>
    </row>
    <row r="101" spans="1:97" hidden="1" outlineLevel="1" x14ac:dyDescent="0.35">
      <c r="A101" s="21"/>
      <c r="B101" s="52" t="str">
        <f>LOOKUP(K101,Inputs!$C$31:$C$630,Inputs!$D$31:$D$630)</f>
        <v>[project name]</v>
      </c>
      <c r="C101" s="29"/>
      <c r="D101" s="29"/>
      <c r="E101" s="29"/>
      <c r="F101" s="29"/>
      <c r="G101" s="29"/>
      <c r="H101" s="29"/>
      <c r="I101" s="29"/>
      <c r="J101" s="29"/>
      <c r="K101" s="47">
        <f t="shared" si="5"/>
        <v>93</v>
      </c>
      <c r="L101" s="139">
        <v>0</v>
      </c>
      <c r="M101" s="139">
        <v>0</v>
      </c>
      <c r="N101" s="139">
        <v>0</v>
      </c>
      <c r="O101" s="139">
        <v>0</v>
      </c>
      <c r="P101" s="139">
        <v>0</v>
      </c>
      <c r="Q101" s="139">
        <v>0</v>
      </c>
      <c r="R101" s="139">
        <v>0</v>
      </c>
      <c r="S101" s="139">
        <v>0</v>
      </c>
      <c r="T101" s="139">
        <v>0</v>
      </c>
      <c r="U101" s="139">
        <v>0</v>
      </c>
      <c r="V101" s="139">
        <v>0</v>
      </c>
      <c r="W101" s="139">
        <v>0</v>
      </c>
      <c r="X101" s="139">
        <v>0</v>
      </c>
      <c r="Y101" s="139">
        <v>0</v>
      </c>
      <c r="Z101" s="139">
        <v>0</v>
      </c>
      <c r="AA101" s="139">
        <v>0</v>
      </c>
      <c r="AB101" s="47">
        <f t="shared" si="6"/>
        <v>93</v>
      </c>
      <c r="AC101" s="139">
        <v>0</v>
      </c>
      <c r="AD101" s="139">
        <v>0</v>
      </c>
      <c r="AE101" s="139">
        <v>0</v>
      </c>
      <c r="AF101" s="139">
        <v>0</v>
      </c>
      <c r="AG101" s="139">
        <v>0</v>
      </c>
      <c r="AH101" s="139">
        <v>0</v>
      </c>
      <c r="AI101" s="139">
        <v>0</v>
      </c>
      <c r="AJ101" s="139">
        <v>0</v>
      </c>
      <c r="AK101" s="139">
        <v>0</v>
      </c>
      <c r="AL101" s="139">
        <v>0</v>
      </c>
      <c r="AM101" s="139">
        <v>0</v>
      </c>
      <c r="AN101" s="139">
        <v>0</v>
      </c>
      <c r="AO101" s="139">
        <v>0</v>
      </c>
      <c r="AP101" s="139">
        <v>0</v>
      </c>
      <c r="AQ101" s="139">
        <v>0</v>
      </c>
      <c r="AR101" s="139">
        <v>0</v>
      </c>
      <c r="AS101" s="47">
        <f t="shared" si="7"/>
        <v>93</v>
      </c>
      <c r="AT101" s="139">
        <v>0</v>
      </c>
      <c r="AU101" s="139">
        <v>0</v>
      </c>
      <c r="AV101" s="139">
        <v>0</v>
      </c>
      <c r="AW101" s="139">
        <v>0</v>
      </c>
      <c r="AX101" s="139">
        <v>0</v>
      </c>
      <c r="AY101" s="139">
        <v>0</v>
      </c>
      <c r="AZ101" s="139">
        <v>0</v>
      </c>
      <c r="BA101" s="139">
        <v>0</v>
      </c>
      <c r="BB101" s="139">
        <v>0</v>
      </c>
      <c r="BC101" s="139">
        <v>0</v>
      </c>
      <c r="BD101" s="139">
        <v>0</v>
      </c>
      <c r="BE101" s="139">
        <v>0</v>
      </c>
      <c r="BF101" s="139">
        <v>0</v>
      </c>
      <c r="BG101" s="139">
        <v>0</v>
      </c>
      <c r="BH101" s="139">
        <v>0</v>
      </c>
      <c r="BI101" s="139">
        <v>0</v>
      </c>
      <c r="BJ101" s="47">
        <f t="shared" si="8"/>
        <v>93</v>
      </c>
      <c r="BK101" s="139">
        <v>0</v>
      </c>
      <c r="BL101" s="139">
        <v>0</v>
      </c>
      <c r="BM101" s="139">
        <v>0</v>
      </c>
      <c r="BN101" s="139">
        <v>0</v>
      </c>
      <c r="BO101" s="139">
        <v>0</v>
      </c>
      <c r="BP101" s="139">
        <v>0</v>
      </c>
      <c r="BQ101" s="139">
        <v>0</v>
      </c>
      <c r="BR101" s="139">
        <v>0</v>
      </c>
      <c r="BS101" s="139">
        <v>0</v>
      </c>
      <c r="BT101" s="139">
        <v>0</v>
      </c>
      <c r="BU101" s="139">
        <v>0</v>
      </c>
      <c r="BV101" s="139">
        <v>0</v>
      </c>
      <c r="BW101" s="139">
        <v>0</v>
      </c>
      <c r="BX101" s="139">
        <v>0</v>
      </c>
      <c r="BY101" s="139">
        <v>0</v>
      </c>
      <c r="BZ101" s="139">
        <v>0</v>
      </c>
      <c r="CA101" s="47">
        <f t="shared" si="9"/>
        <v>93</v>
      </c>
      <c r="CB101" s="139">
        <v>0</v>
      </c>
      <c r="CC101" s="139">
        <v>0</v>
      </c>
      <c r="CD101" s="139">
        <v>0</v>
      </c>
      <c r="CE101" s="139">
        <v>0</v>
      </c>
      <c r="CF101" s="139">
        <v>0</v>
      </c>
      <c r="CG101" s="139">
        <v>0</v>
      </c>
      <c r="CH101" s="139">
        <v>0</v>
      </c>
      <c r="CI101" s="139">
        <v>0</v>
      </c>
      <c r="CJ101" s="139">
        <v>0</v>
      </c>
      <c r="CK101" s="139">
        <v>0</v>
      </c>
      <c r="CL101" s="139">
        <v>0</v>
      </c>
      <c r="CM101" s="139">
        <v>0</v>
      </c>
      <c r="CN101" s="139">
        <v>0</v>
      </c>
      <c r="CO101" s="139">
        <v>0</v>
      </c>
      <c r="CP101" s="139">
        <v>0</v>
      </c>
      <c r="CQ101" s="139">
        <v>0</v>
      </c>
    </row>
    <row r="102" spans="1:97" hidden="1" outlineLevel="1" x14ac:dyDescent="0.35">
      <c r="B102" s="53" t="str">
        <f>LOOKUP(K102,Inputs!$C$31:$C$630,Inputs!$D$31:$D$630)</f>
        <v>[project name]</v>
      </c>
      <c r="C102" s="31"/>
      <c r="D102" s="31"/>
      <c r="E102" s="31"/>
      <c r="F102" s="31"/>
      <c r="G102" s="31"/>
      <c r="H102" s="31"/>
      <c r="I102" s="31"/>
      <c r="J102" s="31"/>
      <c r="K102" s="48">
        <f t="shared" si="5"/>
        <v>94</v>
      </c>
      <c r="L102" s="141">
        <v>0</v>
      </c>
      <c r="M102" s="141">
        <v>0</v>
      </c>
      <c r="N102" s="141">
        <v>0</v>
      </c>
      <c r="O102" s="141">
        <v>0</v>
      </c>
      <c r="P102" s="141">
        <v>0</v>
      </c>
      <c r="Q102" s="141">
        <v>0</v>
      </c>
      <c r="R102" s="141">
        <v>0</v>
      </c>
      <c r="S102" s="141">
        <v>0</v>
      </c>
      <c r="T102" s="141">
        <v>0</v>
      </c>
      <c r="U102" s="141">
        <v>0</v>
      </c>
      <c r="V102" s="141">
        <v>0</v>
      </c>
      <c r="W102" s="141">
        <v>0</v>
      </c>
      <c r="X102" s="141">
        <v>0</v>
      </c>
      <c r="Y102" s="141">
        <v>0</v>
      </c>
      <c r="Z102" s="141">
        <v>0</v>
      </c>
      <c r="AA102" s="141">
        <v>0</v>
      </c>
      <c r="AB102" s="48">
        <f t="shared" si="6"/>
        <v>94</v>
      </c>
      <c r="AC102" s="141">
        <v>0</v>
      </c>
      <c r="AD102" s="141">
        <v>0</v>
      </c>
      <c r="AE102" s="141">
        <v>0</v>
      </c>
      <c r="AF102" s="141">
        <v>0</v>
      </c>
      <c r="AG102" s="141">
        <v>0</v>
      </c>
      <c r="AH102" s="141">
        <v>0</v>
      </c>
      <c r="AI102" s="141">
        <v>0</v>
      </c>
      <c r="AJ102" s="141">
        <v>0</v>
      </c>
      <c r="AK102" s="141">
        <v>0</v>
      </c>
      <c r="AL102" s="141">
        <v>0</v>
      </c>
      <c r="AM102" s="141">
        <v>0</v>
      </c>
      <c r="AN102" s="141">
        <v>0</v>
      </c>
      <c r="AO102" s="141">
        <v>0</v>
      </c>
      <c r="AP102" s="141">
        <v>0</v>
      </c>
      <c r="AQ102" s="141">
        <v>0</v>
      </c>
      <c r="AR102" s="141">
        <v>0</v>
      </c>
      <c r="AS102" s="48">
        <f t="shared" si="7"/>
        <v>94</v>
      </c>
      <c r="AT102" s="141">
        <v>0</v>
      </c>
      <c r="AU102" s="141">
        <v>0</v>
      </c>
      <c r="AV102" s="141">
        <v>0</v>
      </c>
      <c r="AW102" s="141">
        <v>0</v>
      </c>
      <c r="AX102" s="141">
        <v>0</v>
      </c>
      <c r="AY102" s="141">
        <v>0</v>
      </c>
      <c r="AZ102" s="141">
        <v>0</v>
      </c>
      <c r="BA102" s="141">
        <v>0</v>
      </c>
      <c r="BB102" s="141">
        <v>0</v>
      </c>
      <c r="BC102" s="141">
        <v>0</v>
      </c>
      <c r="BD102" s="141">
        <v>0</v>
      </c>
      <c r="BE102" s="141">
        <v>0</v>
      </c>
      <c r="BF102" s="141">
        <v>0</v>
      </c>
      <c r="BG102" s="141">
        <v>0</v>
      </c>
      <c r="BH102" s="141">
        <v>0</v>
      </c>
      <c r="BI102" s="141">
        <v>0</v>
      </c>
      <c r="BJ102" s="48">
        <f t="shared" si="8"/>
        <v>94</v>
      </c>
      <c r="BK102" s="141">
        <v>0</v>
      </c>
      <c r="BL102" s="141">
        <v>0</v>
      </c>
      <c r="BM102" s="141">
        <v>0</v>
      </c>
      <c r="BN102" s="141">
        <v>0</v>
      </c>
      <c r="BO102" s="141">
        <v>0</v>
      </c>
      <c r="BP102" s="141">
        <v>0</v>
      </c>
      <c r="BQ102" s="141">
        <v>0</v>
      </c>
      <c r="BR102" s="141">
        <v>0</v>
      </c>
      <c r="BS102" s="141">
        <v>0</v>
      </c>
      <c r="BT102" s="141">
        <v>0</v>
      </c>
      <c r="BU102" s="141">
        <v>0</v>
      </c>
      <c r="BV102" s="141">
        <v>0</v>
      </c>
      <c r="BW102" s="141">
        <v>0</v>
      </c>
      <c r="BX102" s="141">
        <v>0</v>
      </c>
      <c r="BY102" s="141">
        <v>0</v>
      </c>
      <c r="BZ102" s="141">
        <v>0</v>
      </c>
      <c r="CA102" s="48">
        <f t="shared" si="9"/>
        <v>94</v>
      </c>
      <c r="CB102" s="141">
        <v>0</v>
      </c>
      <c r="CC102" s="141">
        <v>0</v>
      </c>
      <c r="CD102" s="141">
        <v>0</v>
      </c>
      <c r="CE102" s="141">
        <v>0</v>
      </c>
      <c r="CF102" s="141">
        <v>0</v>
      </c>
      <c r="CG102" s="141">
        <v>0</v>
      </c>
      <c r="CH102" s="141">
        <v>0</v>
      </c>
      <c r="CI102" s="141">
        <v>0</v>
      </c>
      <c r="CJ102" s="141">
        <v>0</v>
      </c>
      <c r="CK102" s="141">
        <v>0</v>
      </c>
      <c r="CL102" s="141">
        <v>0</v>
      </c>
      <c r="CM102" s="141">
        <v>0</v>
      </c>
      <c r="CN102" s="141">
        <v>0</v>
      </c>
      <c r="CO102" s="141">
        <v>0</v>
      </c>
      <c r="CP102" s="141">
        <v>0</v>
      </c>
      <c r="CQ102" s="141">
        <v>0</v>
      </c>
    </row>
    <row r="103" spans="1:97" hidden="1" outlineLevel="1" x14ac:dyDescent="0.35">
      <c r="A103" s="21"/>
      <c r="B103" s="52" t="str">
        <f>LOOKUP(K103,Inputs!$C$31:$C$630,Inputs!$D$31:$D$630)</f>
        <v>[project name]</v>
      </c>
      <c r="C103" s="29"/>
      <c r="D103" s="29"/>
      <c r="E103" s="29"/>
      <c r="F103" s="29"/>
      <c r="G103" s="29"/>
      <c r="H103" s="29"/>
      <c r="I103" s="29"/>
      <c r="J103" s="29"/>
      <c r="K103" s="47">
        <f t="shared" si="5"/>
        <v>95</v>
      </c>
      <c r="L103" s="139">
        <v>0</v>
      </c>
      <c r="M103" s="139">
        <v>0</v>
      </c>
      <c r="N103" s="139">
        <v>0</v>
      </c>
      <c r="O103" s="139">
        <v>0</v>
      </c>
      <c r="P103" s="139">
        <v>0</v>
      </c>
      <c r="Q103" s="139">
        <v>0</v>
      </c>
      <c r="R103" s="139">
        <v>0</v>
      </c>
      <c r="S103" s="139">
        <v>0</v>
      </c>
      <c r="T103" s="139">
        <v>0</v>
      </c>
      <c r="U103" s="139">
        <v>0</v>
      </c>
      <c r="V103" s="139">
        <v>0</v>
      </c>
      <c r="W103" s="139">
        <v>0</v>
      </c>
      <c r="X103" s="139">
        <v>0</v>
      </c>
      <c r="Y103" s="139">
        <v>0</v>
      </c>
      <c r="Z103" s="139">
        <v>0</v>
      </c>
      <c r="AA103" s="139">
        <v>0</v>
      </c>
      <c r="AB103" s="47">
        <f t="shared" si="6"/>
        <v>95</v>
      </c>
      <c r="AC103" s="139">
        <v>0</v>
      </c>
      <c r="AD103" s="139">
        <v>0</v>
      </c>
      <c r="AE103" s="139">
        <v>0</v>
      </c>
      <c r="AF103" s="139">
        <v>0</v>
      </c>
      <c r="AG103" s="139">
        <v>0</v>
      </c>
      <c r="AH103" s="139">
        <v>0</v>
      </c>
      <c r="AI103" s="139">
        <v>0</v>
      </c>
      <c r="AJ103" s="139">
        <v>0</v>
      </c>
      <c r="AK103" s="139">
        <v>0</v>
      </c>
      <c r="AL103" s="139">
        <v>0</v>
      </c>
      <c r="AM103" s="139">
        <v>0</v>
      </c>
      <c r="AN103" s="139">
        <v>0</v>
      </c>
      <c r="AO103" s="139">
        <v>0</v>
      </c>
      <c r="AP103" s="139">
        <v>0</v>
      </c>
      <c r="AQ103" s="139">
        <v>0</v>
      </c>
      <c r="AR103" s="139">
        <v>0</v>
      </c>
      <c r="AS103" s="47">
        <f t="shared" si="7"/>
        <v>95</v>
      </c>
      <c r="AT103" s="139">
        <v>0</v>
      </c>
      <c r="AU103" s="139">
        <v>0</v>
      </c>
      <c r="AV103" s="139">
        <v>0</v>
      </c>
      <c r="AW103" s="139">
        <v>0</v>
      </c>
      <c r="AX103" s="139">
        <v>0</v>
      </c>
      <c r="AY103" s="139">
        <v>0</v>
      </c>
      <c r="AZ103" s="139">
        <v>0</v>
      </c>
      <c r="BA103" s="139">
        <v>0</v>
      </c>
      <c r="BB103" s="139">
        <v>0</v>
      </c>
      <c r="BC103" s="139">
        <v>0</v>
      </c>
      <c r="BD103" s="139">
        <v>0</v>
      </c>
      <c r="BE103" s="139">
        <v>0</v>
      </c>
      <c r="BF103" s="139">
        <v>0</v>
      </c>
      <c r="BG103" s="139">
        <v>0</v>
      </c>
      <c r="BH103" s="139">
        <v>0</v>
      </c>
      <c r="BI103" s="139">
        <v>0</v>
      </c>
      <c r="BJ103" s="47">
        <f t="shared" si="8"/>
        <v>95</v>
      </c>
      <c r="BK103" s="139">
        <v>0</v>
      </c>
      <c r="BL103" s="139">
        <v>0</v>
      </c>
      <c r="BM103" s="139">
        <v>0</v>
      </c>
      <c r="BN103" s="139">
        <v>0</v>
      </c>
      <c r="BO103" s="139">
        <v>0</v>
      </c>
      <c r="BP103" s="139">
        <v>0</v>
      </c>
      <c r="BQ103" s="139">
        <v>0</v>
      </c>
      <c r="BR103" s="139">
        <v>0</v>
      </c>
      <c r="BS103" s="139">
        <v>0</v>
      </c>
      <c r="BT103" s="139">
        <v>0</v>
      </c>
      <c r="BU103" s="139">
        <v>0</v>
      </c>
      <c r="BV103" s="139">
        <v>0</v>
      </c>
      <c r="BW103" s="139">
        <v>0</v>
      </c>
      <c r="BX103" s="139">
        <v>0</v>
      </c>
      <c r="BY103" s="139">
        <v>0</v>
      </c>
      <c r="BZ103" s="139">
        <v>0</v>
      </c>
      <c r="CA103" s="47">
        <f t="shared" si="9"/>
        <v>95</v>
      </c>
      <c r="CB103" s="139">
        <v>0</v>
      </c>
      <c r="CC103" s="139">
        <v>0</v>
      </c>
      <c r="CD103" s="139">
        <v>0</v>
      </c>
      <c r="CE103" s="139">
        <v>0</v>
      </c>
      <c r="CF103" s="139">
        <v>0</v>
      </c>
      <c r="CG103" s="139">
        <v>0</v>
      </c>
      <c r="CH103" s="139">
        <v>0</v>
      </c>
      <c r="CI103" s="139">
        <v>0</v>
      </c>
      <c r="CJ103" s="139">
        <v>0</v>
      </c>
      <c r="CK103" s="139">
        <v>0</v>
      </c>
      <c r="CL103" s="139">
        <v>0</v>
      </c>
      <c r="CM103" s="139">
        <v>0</v>
      </c>
      <c r="CN103" s="139">
        <v>0</v>
      </c>
      <c r="CO103" s="139">
        <v>0</v>
      </c>
      <c r="CP103" s="139">
        <v>0</v>
      </c>
      <c r="CQ103" s="139">
        <v>0</v>
      </c>
    </row>
    <row r="104" spans="1:97" hidden="1" outlineLevel="1" x14ac:dyDescent="0.35">
      <c r="B104" s="53" t="str">
        <f>LOOKUP(K104,Inputs!$C$31:$C$630,Inputs!$D$31:$D$630)</f>
        <v>[project name]</v>
      </c>
      <c r="C104" s="31"/>
      <c r="D104" s="31"/>
      <c r="E104" s="31"/>
      <c r="F104" s="31"/>
      <c r="G104" s="31"/>
      <c r="H104" s="31"/>
      <c r="I104" s="31"/>
      <c r="J104" s="31"/>
      <c r="K104" s="48">
        <f t="shared" si="5"/>
        <v>96</v>
      </c>
      <c r="L104" s="141">
        <v>0</v>
      </c>
      <c r="M104" s="141">
        <v>0</v>
      </c>
      <c r="N104" s="141">
        <v>0</v>
      </c>
      <c r="O104" s="141">
        <v>0</v>
      </c>
      <c r="P104" s="141">
        <v>0</v>
      </c>
      <c r="Q104" s="141">
        <v>0</v>
      </c>
      <c r="R104" s="141">
        <v>0</v>
      </c>
      <c r="S104" s="141">
        <v>0</v>
      </c>
      <c r="T104" s="141">
        <v>0</v>
      </c>
      <c r="U104" s="141">
        <v>0</v>
      </c>
      <c r="V104" s="141">
        <v>0</v>
      </c>
      <c r="W104" s="141">
        <v>0</v>
      </c>
      <c r="X104" s="141">
        <v>0</v>
      </c>
      <c r="Y104" s="141">
        <v>0</v>
      </c>
      <c r="Z104" s="141">
        <v>0</v>
      </c>
      <c r="AA104" s="141">
        <v>0</v>
      </c>
      <c r="AB104" s="48">
        <f t="shared" si="6"/>
        <v>96</v>
      </c>
      <c r="AC104" s="141">
        <v>0</v>
      </c>
      <c r="AD104" s="141">
        <v>0</v>
      </c>
      <c r="AE104" s="141">
        <v>0</v>
      </c>
      <c r="AF104" s="141">
        <v>0</v>
      </c>
      <c r="AG104" s="141">
        <v>0</v>
      </c>
      <c r="AH104" s="141">
        <v>0</v>
      </c>
      <c r="AI104" s="141">
        <v>0</v>
      </c>
      <c r="AJ104" s="141">
        <v>0</v>
      </c>
      <c r="AK104" s="141">
        <v>0</v>
      </c>
      <c r="AL104" s="141">
        <v>0</v>
      </c>
      <c r="AM104" s="141">
        <v>0</v>
      </c>
      <c r="AN104" s="141">
        <v>0</v>
      </c>
      <c r="AO104" s="141">
        <v>0</v>
      </c>
      <c r="AP104" s="141">
        <v>0</v>
      </c>
      <c r="AQ104" s="141">
        <v>0</v>
      </c>
      <c r="AR104" s="141">
        <v>0</v>
      </c>
      <c r="AS104" s="48">
        <f t="shared" si="7"/>
        <v>96</v>
      </c>
      <c r="AT104" s="141">
        <v>0</v>
      </c>
      <c r="AU104" s="141">
        <v>0</v>
      </c>
      <c r="AV104" s="141">
        <v>0</v>
      </c>
      <c r="AW104" s="141">
        <v>0</v>
      </c>
      <c r="AX104" s="141">
        <v>0</v>
      </c>
      <c r="AY104" s="141">
        <v>0</v>
      </c>
      <c r="AZ104" s="141">
        <v>0</v>
      </c>
      <c r="BA104" s="141">
        <v>0</v>
      </c>
      <c r="BB104" s="141">
        <v>0</v>
      </c>
      <c r="BC104" s="141">
        <v>0</v>
      </c>
      <c r="BD104" s="141">
        <v>0</v>
      </c>
      <c r="BE104" s="141">
        <v>0</v>
      </c>
      <c r="BF104" s="141">
        <v>0</v>
      </c>
      <c r="BG104" s="141">
        <v>0</v>
      </c>
      <c r="BH104" s="141">
        <v>0</v>
      </c>
      <c r="BI104" s="141">
        <v>0</v>
      </c>
      <c r="BJ104" s="48">
        <f t="shared" si="8"/>
        <v>96</v>
      </c>
      <c r="BK104" s="141">
        <v>0</v>
      </c>
      <c r="BL104" s="141">
        <v>0</v>
      </c>
      <c r="BM104" s="141">
        <v>0</v>
      </c>
      <c r="BN104" s="141">
        <v>0</v>
      </c>
      <c r="BO104" s="141">
        <v>0</v>
      </c>
      <c r="BP104" s="141">
        <v>0</v>
      </c>
      <c r="BQ104" s="141">
        <v>0</v>
      </c>
      <c r="BR104" s="141">
        <v>0</v>
      </c>
      <c r="BS104" s="141">
        <v>0</v>
      </c>
      <c r="BT104" s="141">
        <v>0</v>
      </c>
      <c r="BU104" s="141">
        <v>0</v>
      </c>
      <c r="BV104" s="141">
        <v>0</v>
      </c>
      <c r="BW104" s="141">
        <v>0</v>
      </c>
      <c r="BX104" s="141">
        <v>0</v>
      </c>
      <c r="BY104" s="141">
        <v>0</v>
      </c>
      <c r="BZ104" s="141">
        <v>0</v>
      </c>
      <c r="CA104" s="48">
        <f t="shared" si="9"/>
        <v>96</v>
      </c>
      <c r="CB104" s="141">
        <v>0</v>
      </c>
      <c r="CC104" s="141">
        <v>0</v>
      </c>
      <c r="CD104" s="141">
        <v>0</v>
      </c>
      <c r="CE104" s="141">
        <v>0</v>
      </c>
      <c r="CF104" s="141">
        <v>0</v>
      </c>
      <c r="CG104" s="141">
        <v>0</v>
      </c>
      <c r="CH104" s="141">
        <v>0</v>
      </c>
      <c r="CI104" s="141">
        <v>0</v>
      </c>
      <c r="CJ104" s="141">
        <v>0</v>
      </c>
      <c r="CK104" s="141">
        <v>0</v>
      </c>
      <c r="CL104" s="141">
        <v>0</v>
      </c>
      <c r="CM104" s="141">
        <v>0</v>
      </c>
      <c r="CN104" s="141">
        <v>0</v>
      </c>
      <c r="CO104" s="141">
        <v>0</v>
      </c>
      <c r="CP104" s="141">
        <v>0</v>
      </c>
      <c r="CQ104" s="141">
        <v>0</v>
      </c>
    </row>
    <row r="105" spans="1:97" hidden="1" outlineLevel="1" x14ac:dyDescent="0.35">
      <c r="A105" s="21"/>
      <c r="B105" s="52" t="str">
        <f>LOOKUP(K105,Inputs!$C$31:$C$630,Inputs!$D$31:$D$630)</f>
        <v>[project name]</v>
      </c>
      <c r="C105" s="29"/>
      <c r="D105" s="29"/>
      <c r="E105" s="29"/>
      <c r="F105" s="29"/>
      <c r="G105" s="29"/>
      <c r="H105" s="29"/>
      <c r="I105" s="29"/>
      <c r="J105" s="29"/>
      <c r="K105" s="47">
        <f t="shared" si="5"/>
        <v>97</v>
      </c>
      <c r="L105" s="139">
        <v>0</v>
      </c>
      <c r="M105" s="139">
        <v>0</v>
      </c>
      <c r="N105" s="139">
        <v>0</v>
      </c>
      <c r="O105" s="139">
        <v>0</v>
      </c>
      <c r="P105" s="139">
        <v>0</v>
      </c>
      <c r="Q105" s="139">
        <v>0</v>
      </c>
      <c r="R105" s="139">
        <v>0</v>
      </c>
      <c r="S105" s="139">
        <v>0</v>
      </c>
      <c r="T105" s="139">
        <v>0</v>
      </c>
      <c r="U105" s="139">
        <v>0</v>
      </c>
      <c r="V105" s="139">
        <v>0</v>
      </c>
      <c r="W105" s="139">
        <v>0</v>
      </c>
      <c r="X105" s="139">
        <v>0</v>
      </c>
      <c r="Y105" s="139">
        <v>0</v>
      </c>
      <c r="Z105" s="139">
        <v>0</v>
      </c>
      <c r="AA105" s="139">
        <v>0</v>
      </c>
      <c r="AB105" s="47">
        <f t="shared" si="6"/>
        <v>97</v>
      </c>
      <c r="AC105" s="139">
        <v>0</v>
      </c>
      <c r="AD105" s="139">
        <v>0</v>
      </c>
      <c r="AE105" s="139">
        <v>0</v>
      </c>
      <c r="AF105" s="139">
        <v>0</v>
      </c>
      <c r="AG105" s="139">
        <v>0</v>
      </c>
      <c r="AH105" s="139">
        <v>0</v>
      </c>
      <c r="AI105" s="139">
        <v>0</v>
      </c>
      <c r="AJ105" s="139">
        <v>0</v>
      </c>
      <c r="AK105" s="139">
        <v>0</v>
      </c>
      <c r="AL105" s="139">
        <v>0</v>
      </c>
      <c r="AM105" s="139">
        <v>0</v>
      </c>
      <c r="AN105" s="139">
        <v>0</v>
      </c>
      <c r="AO105" s="139">
        <v>0</v>
      </c>
      <c r="AP105" s="139">
        <v>0</v>
      </c>
      <c r="AQ105" s="139">
        <v>0</v>
      </c>
      <c r="AR105" s="139">
        <v>0</v>
      </c>
      <c r="AS105" s="47">
        <f t="shared" si="7"/>
        <v>97</v>
      </c>
      <c r="AT105" s="139">
        <v>0</v>
      </c>
      <c r="AU105" s="139">
        <v>0</v>
      </c>
      <c r="AV105" s="139">
        <v>0</v>
      </c>
      <c r="AW105" s="139">
        <v>0</v>
      </c>
      <c r="AX105" s="139">
        <v>0</v>
      </c>
      <c r="AY105" s="139">
        <v>0</v>
      </c>
      <c r="AZ105" s="139">
        <v>0</v>
      </c>
      <c r="BA105" s="139">
        <v>0</v>
      </c>
      <c r="BB105" s="139">
        <v>0</v>
      </c>
      <c r="BC105" s="139">
        <v>0</v>
      </c>
      <c r="BD105" s="139">
        <v>0</v>
      </c>
      <c r="BE105" s="139">
        <v>0</v>
      </c>
      <c r="BF105" s="139">
        <v>0</v>
      </c>
      <c r="BG105" s="139">
        <v>0</v>
      </c>
      <c r="BH105" s="139">
        <v>0</v>
      </c>
      <c r="BI105" s="139">
        <v>0</v>
      </c>
      <c r="BJ105" s="47">
        <f t="shared" si="8"/>
        <v>97</v>
      </c>
      <c r="BK105" s="139">
        <v>0</v>
      </c>
      <c r="BL105" s="139">
        <v>0</v>
      </c>
      <c r="BM105" s="139">
        <v>0</v>
      </c>
      <c r="BN105" s="139">
        <v>0</v>
      </c>
      <c r="BO105" s="139">
        <v>0</v>
      </c>
      <c r="BP105" s="139">
        <v>0</v>
      </c>
      <c r="BQ105" s="139">
        <v>0</v>
      </c>
      <c r="BR105" s="139">
        <v>0</v>
      </c>
      <c r="BS105" s="139">
        <v>0</v>
      </c>
      <c r="BT105" s="139">
        <v>0</v>
      </c>
      <c r="BU105" s="139">
        <v>0</v>
      </c>
      <c r="BV105" s="139">
        <v>0</v>
      </c>
      <c r="BW105" s="139">
        <v>0</v>
      </c>
      <c r="BX105" s="139">
        <v>0</v>
      </c>
      <c r="BY105" s="139">
        <v>0</v>
      </c>
      <c r="BZ105" s="139">
        <v>0</v>
      </c>
      <c r="CA105" s="47">
        <f t="shared" si="9"/>
        <v>97</v>
      </c>
      <c r="CB105" s="139">
        <v>0</v>
      </c>
      <c r="CC105" s="139">
        <v>0</v>
      </c>
      <c r="CD105" s="139">
        <v>0</v>
      </c>
      <c r="CE105" s="139">
        <v>0</v>
      </c>
      <c r="CF105" s="139">
        <v>0</v>
      </c>
      <c r="CG105" s="139">
        <v>0</v>
      </c>
      <c r="CH105" s="139">
        <v>0</v>
      </c>
      <c r="CI105" s="139">
        <v>0</v>
      </c>
      <c r="CJ105" s="139">
        <v>0</v>
      </c>
      <c r="CK105" s="139">
        <v>0</v>
      </c>
      <c r="CL105" s="139">
        <v>0</v>
      </c>
      <c r="CM105" s="139">
        <v>0</v>
      </c>
      <c r="CN105" s="139">
        <v>0</v>
      </c>
      <c r="CO105" s="139">
        <v>0</v>
      </c>
      <c r="CP105" s="139">
        <v>0</v>
      </c>
      <c r="CQ105" s="139">
        <v>0</v>
      </c>
    </row>
    <row r="106" spans="1:97" hidden="1" outlineLevel="1" x14ac:dyDescent="0.35">
      <c r="B106" s="53" t="str">
        <f>LOOKUP(K106,Inputs!$C$31:$C$630,Inputs!$D$31:$D$630)</f>
        <v>[project name]</v>
      </c>
      <c r="C106" s="31"/>
      <c r="D106" s="31"/>
      <c r="E106" s="31"/>
      <c r="F106" s="31"/>
      <c r="G106" s="31"/>
      <c r="H106" s="31"/>
      <c r="I106" s="31"/>
      <c r="J106" s="31"/>
      <c r="K106" s="48">
        <f t="shared" si="5"/>
        <v>98</v>
      </c>
      <c r="L106" s="141">
        <v>0</v>
      </c>
      <c r="M106" s="141">
        <v>0</v>
      </c>
      <c r="N106" s="141">
        <v>0</v>
      </c>
      <c r="O106" s="141">
        <v>0</v>
      </c>
      <c r="P106" s="141">
        <v>0</v>
      </c>
      <c r="Q106" s="141">
        <v>0</v>
      </c>
      <c r="R106" s="141">
        <v>0</v>
      </c>
      <c r="S106" s="141">
        <v>0</v>
      </c>
      <c r="T106" s="141">
        <v>0</v>
      </c>
      <c r="U106" s="141">
        <v>0</v>
      </c>
      <c r="V106" s="141">
        <v>0</v>
      </c>
      <c r="W106" s="141">
        <v>0</v>
      </c>
      <c r="X106" s="141">
        <v>0</v>
      </c>
      <c r="Y106" s="141">
        <v>0</v>
      </c>
      <c r="Z106" s="141">
        <v>0</v>
      </c>
      <c r="AA106" s="141">
        <v>0</v>
      </c>
      <c r="AB106" s="48">
        <f t="shared" si="6"/>
        <v>98</v>
      </c>
      <c r="AC106" s="141">
        <v>0</v>
      </c>
      <c r="AD106" s="141">
        <v>0</v>
      </c>
      <c r="AE106" s="141">
        <v>0</v>
      </c>
      <c r="AF106" s="141">
        <v>0</v>
      </c>
      <c r="AG106" s="141">
        <v>0</v>
      </c>
      <c r="AH106" s="141">
        <v>0</v>
      </c>
      <c r="AI106" s="141">
        <v>0</v>
      </c>
      <c r="AJ106" s="141">
        <v>0</v>
      </c>
      <c r="AK106" s="141">
        <v>0</v>
      </c>
      <c r="AL106" s="141">
        <v>0</v>
      </c>
      <c r="AM106" s="141">
        <v>0</v>
      </c>
      <c r="AN106" s="141">
        <v>0</v>
      </c>
      <c r="AO106" s="141">
        <v>0</v>
      </c>
      <c r="AP106" s="141">
        <v>0</v>
      </c>
      <c r="AQ106" s="141">
        <v>0</v>
      </c>
      <c r="AR106" s="141">
        <v>0</v>
      </c>
      <c r="AS106" s="48">
        <f t="shared" si="7"/>
        <v>98</v>
      </c>
      <c r="AT106" s="141">
        <v>0</v>
      </c>
      <c r="AU106" s="141">
        <v>0</v>
      </c>
      <c r="AV106" s="141">
        <v>0</v>
      </c>
      <c r="AW106" s="141">
        <v>0</v>
      </c>
      <c r="AX106" s="141">
        <v>0</v>
      </c>
      <c r="AY106" s="141">
        <v>0</v>
      </c>
      <c r="AZ106" s="141">
        <v>0</v>
      </c>
      <c r="BA106" s="141">
        <v>0</v>
      </c>
      <c r="BB106" s="141">
        <v>0</v>
      </c>
      <c r="BC106" s="141">
        <v>0</v>
      </c>
      <c r="BD106" s="141">
        <v>0</v>
      </c>
      <c r="BE106" s="141">
        <v>0</v>
      </c>
      <c r="BF106" s="141">
        <v>0</v>
      </c>
      <c r="BG106" s="141">
        <v>0</v>
      </c>
      <c r="BH106" s="141">
        <v>0</v>
      </c>
      <c r="BI106" s="141">
        <v>0</v>
      </c>
      <c r="BJ106" s="48">
        <f t="shared" si="8"/>
        <v>98</v>
      </c>
      <c r="BK106" s="141">
        <v>0</v>
      </c>
      <c r="BL106" s="141">
        <v>0</v>
      </c>
      <c r="BM106" s="141">
        <v>0</v>
      </c>
      <c r="BN106" s="141">
        <v>0</v>
      </c>
      <c r="BO106" s="141">
        <v>0</v>
      </c>
      <c r="BP106" s="141">
        <v>0</v>
      </c>
      <c r="BQ106" s="141">
        <v>0</v>
      </c>
      <c r="BR106" s="141">
        <v>0</v>
      </c>
      <c r="BS106" s="141">
        <v>0</v>
      </c>
      <c r="BT106" s="141">
        <v>0</v>
      </c>
      <c r="BU106" s="141">
        <v>0</v>
      </c>
      <c r="BV106" s="141">
        <v>0</v>
      </c>
      <c r="BW106" s="141">
        <v>0</v>
      </c>
      <c r="BX106" s="141">
        <v>0</v>
      </c>
      <c r="BY106" s="141">
        <v>0</v>
      </c>
      <c r="BZ106" s="141">
        <v>0</v>
      </c>
      <c r="CA106" s="48">
        <f t="shared" si="9"/>
        <v>98</v>
      </c>
      <c r="CB106" s="141">
        <v>0</v>
      </c>
      <c r="CC106" s="141">
        <v>0</v>
      </c>
      <c r="CD106" s="141">
        <v>0</v>
      </c>
      <c r="CE106" s="141">
        <v>0</v>
      </c>
      <c r="CF106" s="141">
        <v>0</v>
      </c>
      <c r="CG106" s="141">
        <v>0</v>
      </c>
      <c r="CH106" s="141">
        <v>0</v>
      </c>
      <c r="CI106" s="141">
        <v>0</v>
      </c>
      <c r="CJ106" s="141">
        <v>0</v>
      </c>
      <c r="CK106" s="141">
        <v>0</v>
      </c>
      <c r="CL106" s="141">
        <v>0</v>
      </c>
      <c r="CM106" s="141">
        <v>0</v>
      </c>
      <c r="CN106" s="141">
        <v>0</v>
      </c>
      <c r="CO106" s="141">
        <v>0</v>
      </c>
      <c r="CP106" s="141">
        <v>0</v>
      </c>
      <c r="CQ106" s="141">
        <v>0</v>
      </c>
    </row>
    <row r="107" spans="1:97" hidden="1" outlineLevel="1" x14ac:dyDescent="0.35">
      <c r="A107" s="21"/>
      <c r="B107" s="52" t="str">
        <f>LOOKUP(K107,Inputs!$C$31:$C$630,Inputs!$D$31:$D$630)</f>
        <v>[project name]</v>
      </c>
      <c r="C107" s="29"/>
      <c r="D107" s="29"/>
      <c r="E107" s="29"/>
      <c r="F107" s="29"/>
      <c r="G107" s="29"/>
      <c r="H107" s="29"/>
      <c r="I107" s="29"/>
      <c r="J107" s="29"/>
      <c r="K107" s="47">
        <f t="shared" si="5"/>
        <v>99</v>
      </c>
      <c r="L107" s="139">
        <v>0</v>
      </c>
      <c r="M107" s="139">
        <v>0</v>
      </c>
      <c r="N107" s="139">
        <v>0</v>
      </c>
      <c r="O107" s="139">
        <v>0</v>
      </c>
      <c r="P107" s="139">
        <v>0</v>
      </c>
      <c r="Q107" s="139">
        <v>0</v>
      </c>
      <c r="R107" s="139">
        <v>0</v>
      </c>
      <c r="S107" s="139">
        <v>0</v>
      </c>
      <c r="T107" s="139">
        <v>0</v>
      </c>
      <c r="U107" s="139">
        <v>0</v>
      </c>
      <c r="V107" s="139">
        <v>0</v>
      </c>
      <c r="W107" s="139">
        <v>0</v>
      </c>
      <c r="X107" s="139">
        <v>0</v>
      </c>
      <c r="Y107" s="139">
        <v>0</v>
      </c>
      <c r="Z107" s="139">
        <v>0</v>
      </c>
      <c r="AA107" s="139">
        <v>0</v>
      </c>
      <c r="AB107" s="47">
        <f t="shared" si="6"/>
        <v>99</v>
      </c>
      <c r="AC107" s="139">
        <v>0</v>
      </c>
      <c r="AD107" s="139">
        <v>0</v>
      </c>
      <c r="AE107" s="139">
        <v>0</v>
      </c>
      <c r="AF107" s="139">
        <v>0</v>
      </c>
      <c r="AG107" s="139">
        <v>0</v>
      </c>
      <c r="AH107" s="139">
        <v>0</v>
      </c>
      <c r="AI107" s="139">
        <v>0</v>
      </c>
      <c r="AJ107" s="139">
        <v>0</v>
      </c>
      <c r="AK107" s="139">
        <v>0</v>
      </c>
      <c r="AL107" s="139">
        <v>0</v>
      </c>
      <c r="AM107" s="139">
        <v>0</v>
      </c>
      <c r="AN107" s="139">
        <v>0</v>
      </c>
      <c r="AO107" s="139">
        <v>0</v>
      </c>
      <c r="AP107" s="139">
        <v>0</v>
      </c>
      <c r="AQ107" s="139">
        <v>0</v>
      </c>
      <c r="AR107" s="139">
        <v>0</v>
      </c>
      <c r="AS107" s="47">
        <f t="shared" si="7"/>
        <v>99</v>
      </c>
      <c r="AT107" s="139">
        <v>0</v>
      </c>
      <c r="AU107" s="139">
        <v>0</v>
      </c>
      <c r="AV107" s="139">
        <v>0</v>
      </c>
      <c r="AW107" s="139">
        <v>0</v>
      </c>
      <c r="AX107" s="139">
        <v>0</v>
      </c>
      <c r="AY107" s="139">
        <v>0</v>
      </c>
      <c r="AZ107" s="139">
        <v>0</v>
      </c>
      <c r="BA107" s="139">
        <v>0</v>
      </c>
      <c r="BB107" s="139">
        <v>0</v>
      </c>
      <c r="BC107" s="139">
        <v>0</v>
      </c>
      <c r="BD107" s="139">
        <v>0</v>
      </c>
      <c r="BE107" s="139">
        <v>0</v>
      </c>
      <c r="BF107" s="139">
        <v>0</v>
      </c>
      <c r="BG107" s="139">
        <v>0</v>
      </c>
      <c r="BH107" s="139">
        <v>0</v>
      </c>
      <c r="BI107" s="139">
        <v>0</v>
      </c>
      <c r="BJ107" s="47">
        <f t="shared" si="8"/>
        <v>99</v>
      </c>
      <c r="BK107" s="139">
        <v>0</v>
      </c>
      <c r="BL107" s="139">
        <v>0</v>
      </c>
      <c r="BM107" s="139">
        <v>0</v>
      </c>
      <c r="BN107" s="139">
        <v>0</v>
      </c>
      <c r="BO107" s="139">
        <v>0</v>
      </c>
      <c r="BP107" s="139">
        <v>0</v>
      </c>
      <c r="BQ107" s="139">
        <v>0</v>
      </c>
      <c r="BR107" s="139">
        <v>0</v>
      </c>
      <c r="BS107" s="139">
        <v>0</v>
      </c>
      <c r="BT107" s="139">
        <v>0</v>
      </c>
      <c r="BU107" s="139">
        <v>0</v>
      </c>
      <c r="BV107" s="139">
        <v>0</v>
      </c>
      <c r="BW107" s="139">
        <v>0</v>
      </c>
      <c r="BX107" s="139">
        <v>0</v>
      </c>
      <c r="BY107" s="139">
        <v>0</v>
      </c>
      <c r="BZ107" s="139">
        <v>0</v>
      </c>
      <c r="CA107" s="47">
        <f t="shared" si="9"/>
        <v>99</v>
      </c>
      <c r="CB107" s="139">
        <v>0</v>
      </c>
      <c r="CC107" s="139">
        <v>0</v>
      </c>
      <c r="CD107" s="139">
        <v>0</v>
      </c>
      <c r="CE107" s="139">
        <v>0</v>
      </c>
      <c r="CF107" s="139">
        <v>0</v>
      </c>
      <c r="CG107" s="139">
        <v>0</v>
      </c>
      <c r="CH107" s="139">
        <v>0</v>
      </c>
      <c r="CI107" s="139">
        <v>0</v>
      </c>
      <c r="CJ107" s="139">
        <v>0</v>
      </c>
      <c r="CK107" s="139">
        <v>0</v>
      </c>
      <c r="CL107" s="139">
        <v>0</v>
      </c>
      <c r="CM107" s="139">
        <v>0</v>
      </c>
      <c r="CN107" s="139">
        <v>0</v>
      </c>
      <c r="CO107" s="139">
        <v>0</v>
      </c>
      <c r="CP107" s="139">
        <v>0</v>
      </c>
      <c r="CQ107" s="139">
        <v>0</v>
      </c>
    </row>
    <row r="108" spans="1:97" hidden="1" outlineLevel="1" x14ac:dyDescent="0.35">
      <c r="B108" s="53" t="str">
        <f>LOOKUP(K108,Inputs!$C$31:$C$630,Inputs!$D$31:$D$630)</f>
        <v>[project name]</v>
      </c>
      <c r="C108" s="31"/>
      <c r="D108" s="31"/>
      <c r="E108" s="31"/>
      <c r="F108" s="31"/>
      <c r="G108" s="31"/>
      <c r="H108" s="31"/>
      <c r="I108" s="31"/>
      <c r="J108" s="31"/>
      <c r="K108" s="48">
        <f t="shared" si="5"/>
        <v>100</v>
      </c>
      <c r="L108" s="141">
        <v>0</v>
      </c>
      <c r="M108" s="141">
        <v>0</v>
      </c>
      <c r="N108" s="141">
        <v>0</v>
      </c>
      <c r="O108" s="141">
        <v>0</v>
      </c>
      <c r="P108" s="141">
        <v>0</v>
      </c>
      <c r="Q108" s="141">
        <v>0</v>
      </c>
      <c r="R108" s="141">
        <v>0</v>
      </c>
      <c r="S108" s="141">
        <v>0</v>
      </c>
      <c r="T108" s="141">
        <v>0</v>
      </c>
      <c r="U108" s="141">
        <v>0</v>
      </c>
      <c r="V108" s="141">
        <v>0</v>
      </c>
      <c r="W108" s="141">
        <v>0</v>
      </c>
      <c r="X108" s="141">
        <v>0</v>
      </c>
      <c r="Y108" s="141">
        <v>0</v>
      </c>
      <c r="Z108" s="141">
        <v>0</v>
      </c>
      <c r="AA108" s="141">
        <v>0</v>
      </c>
      <c r="AB108" s="48">
        <f t="shared" si="6"/>
        <v>100</v>
      </c>
      <c r="AC108" s="141">
        <v>0</v>
      </c>
      <c r="AD108" s="141">
        <v>0</v>
      </c>
      <c r="AE108" s="141">
        <v>0</v>
      </c>
      <c r="AF108" s="141">
        <v>0</v>
      </c>
      <c r="AG108" s="141">
        <v>0</v>
      </c>
      <c r="AH108" s="141">
        <v>0</v>
      </c>
      <c r="AI108" s="141">
        <v>0</v>
      </c>
      <c r="AJ108" s="141">
        <v>0</v>
      </c>
      <c r="AK108" s="141">
        <v>0</v>
      </c>
      <c r="AL108" s="141">
        <v>0</v>
      </c>
      <c r="AM108" s="141">
        <v>0</v>
      </c>
      <c r="AN108" s="141">
        <v>0</v>
      </c>
      <c r="AO108" s="141">
        <v>0</v>
      </c>
      <c r="AP108" s="141">
        <v>0</v>
      </c>
      <c r="AQ108" s="141">
        <v>0</v>
      </c>
      <c r="AR108" s="141">
        <v>0</v>
      </c>
      <c r="AS108" s="48">
        <f t="shared" si="7"/>
        <v>100</v>
      </c>
      <c r="AT108" s="141">
        <v>0</v>
      </c>
      <c r="AU108" s="141">
        <v>0</v>
      </c>
      <c r="AV108" s="141">
        <v>0</v>
      </c>
      <c r="AW108" s="141">
        <v>0</v>
      </c>
      <c r="AX108" s="141">
        <v>0</v>
      </c>
      <c r="AY108" s="141">
        <v>0</v>
      </c>
      <c r="AZ108" s="141">
        <v>0</v>
      </c>
      <c r="BA108" s="141">
        <v>0</v>
      </c>
      <c r="BB108" s="141">
        <v>0</v>
      </c>
      <c r="BC108" s="141">
        <v>0</v>
      </c>
      <c r="BD108" s="141">
        <v>0</v>
      </c>
      <c r="BE108" s="141">
        <v>0</v>
      </c>
      <c r="BF108" s="141">
        <v>0</v>
      </c>
      <c r="BG108" s="141">
        <v>0</v>
      </c>
      <c r="BH108" s="141">
        <v>0</v>
      </c>
      <c r="BI108" s="141">
        <v>0</v>
      </c>
      <c r="BJ108" s="48">
        <f t="shared" si="8"/>
        <v>100</v>
      </c>
      <c r="BK108" s="141">
        <v>0</v>
      </c>
      <c r="BL108" s="141">
        <v>0</v>
      </c>
      <c r="BM108" s="141">
        <v>0</v>
      </c>
      <c r="BN108" s="141">
        <v>0</v>
      </c>
      <c r="BO108" s="141">
        <v>0</v>
      </c>
      <c r="BP108" s="141">
        <v>0</v>
      </c>
      <c r="BQ108" s="141">
        <v>0</v>
      </c>
      <c r="BR108" s="141">
        <v>0</v>
      </c>
      <c r="BS108" s="141">
        <v>0</v>
      </c>
      <c r="BT108" s="141">
        <v>0</v>
      </c>
      <c r="BU108" s="141">
        <v>0</v>
      </c>
      <c r="BV108" s="141">
        <v>0</v>
      </c>
      <c r="BW108" s="141">
        <v>0</v>
      </c>
      <c r="BX108" s="141">
        <v>0</v>
      </c>
      <c r="BY108" s="141">
        <v>0</v>
      </c>
      <c r="BZ108" s="141">
        <v>0</v>
      </c>
      <c r="CA108" s="48">
        <f t="shared" si="9"/>
        <v>100</v>
      </c>
      <c r="CB108" s="141">
        <v>0</v>
      </c>
      <c r="CC108" s="141">
        <v>0</v>
      </c>
      <c r="CD108" s="141">
        <v>0</v>
      </c>
      <c r="CE108" s="141">
        <v>0</v>
      </c>
      <c r="CF108" s="141">
        <v>0</v>
      </c>
      <c r="CG108" s="141">
        <v>0</v>
      </c>
      <c r="CH108" s="141">
        <v>0</v>
      </c>
      <c r="CI108" s="141">
        <v>0</v>
      </c>
      <c r="CJ108" s="141">
        <v>0</v>
      </c>
      <c r="CK108" s="141">
        <v>0</v>
      </c>
      <c r="CL108" s="141">
        <v>0</v>
      </c>
      <c r="CM108" s="141">
        <v>0</v>
      </c>
      <c r="CN108" s="141">
        <v>0</v>
      </c>
      <c r="CO108" s="141">
        <v>0</v>
      </c>
      <c r="CP108" s="141">
        <v>0</v>
      </c>
      <c r="CQ108" s="141">
        <v>0</v>
      </c>
    </row>
    <row r="109" spans="1:97" hidden="1" outlineLevel="1" x14ac:dyDescent="0.35">
      <c r="L109" s="38">
        <f>+SUM(L9:L108)</f>
        <v>0</v>
      </c>
      <c r="M109" s="38">
        <f t="shared" ref="M109:AA109" si="10">+SUM(M9:M108)</f>
        <v>0</v>
      </c>
      <c r="N109" s="38">
        <f t="shared" si="10"/>
        <v>228.36888449387757</v>
      </c>
      <c r="O109" s="38">
        <f t="shared" si="10"/>
        <v>101.26419811506361</v>
      </c>
      <c r="P109" s="38">
        <f t="shared" si="10"/>
        <v>101.26419811506361</v>
      </c>
      <c r="Q109" s="38">
        <f t="shared" si="10"/>
        <v>101.26419811506361</v>
      </c>
      <c r="R109" s="38">
        <f t="shared" si="10"/>
        <v>0</v>
      </c>
      <c r="S109" s="38">
        <f t="shared" si="10"/>
        <v>0</v>
      </c>
      <c r="T109" s="38">
        <f t="shared" si="10"/>
        <v>0</v>
      </c>
      <c r="U109" s="38">
        <f t="shared" si="10"/>
        <v>0</v>
      </c>
      <c r="V109" s="38">
        <f t="shared" si="10"/>
        <v>0</v>
      </c>
      <c r="W109" s="38">
        <f t="shared" si="10"/>
        <v>0</v>
      </c>
      <c r="X109" s="38">
        <f t="shared" si="10"/>
        <v>0</v>
      </c>
      <c r="Y109" s="38">
        <f t="shared" si="10"/>
        <v>0</v>
      </c>
      <c r="Z109" s="38">
        <f t="shared" si="10"/>
        <v>0</v>
      </c>
      <c r="AA109" s="38">
        <f t="shared" si="10"/>
        <v>0</v>
      </c>
      <c r="AC109" s="38">
        <f>+SUM(AC9:AC108)</f>
        <v>0</v>
      </c>
      <c r="AD109" s="38">
        <f t="shared" ref="AD109:AR109" si="11">+SUM(AD9:AD108)</f>
        <v>0</v>
      </c>
      <c r="AE109" s="38">
        <f t="shared" si="11"/>
        <v>64.095997206013152</v>
      </c>
      <c r="AF109" s="38">
        <f t="shared" si="11"/>
        <v>0</v>
      </c>
      <c r="AG109" s="38">
        <f t="shared" si="11"/>
        <v>0</v>
      </c>
      <c r="AH109" s="38">
        <f t="shared" si="11"/>
        <v>0</v>
      </c>
      <c r="AI109" s="38">
        <f t="shared" si="11"/>
        <v>0</v>
      </c>
      <c r="AJ109" s="38">
        <f t="shared" si="11"/>
        <v>0</v>
      </c>
      <c r="AK109" s="38">
        <f t="shared" si="11"/>
        <v>0</v>
      </c>
      <c r="AL109" s="38">
        <f t="shared" si="11"/>
        <v>0</v>
      </c>
      <c r="AM109" s="38">
        <f t="shared" si="11"/>
        <v>0</v>
      </c>
      <c r="AN109" s="38">
        <f t="shared" si="11"/>
        <v>0</v>
      </c>
      <c r="AO109" s="38">
        <f t="shared" si="11"/>
        <v>0</v>
      </c>
      <c r="AP109" s="38">
        <f t="shared" si="11"/>
        <v>0</v>
      </c>
      <c r="AQ109" s="38">
        <f t="shared" si="11"/>
        <v>0</v>
      </c>
      <c r="AR109" s="38">
        <f t="shared" si="11"/>
        <v>0</v>
      </c>
      <c r="AT109" s="38">
        <f>+SUM(AT9:AT108)</f>
        <v>0</v>
      </c>
      <c r="AU109" s="38">
        <f t="shared" ref="AU109:BI109" si="12">+SUM(AU9:AU108)</f>
        <v>0</v>
      </c>
      <c r="AV109" s="38">
        <f t="shared" si="12"/>
        <v>78.539745577517735</v>
      </c>
      <c r="AW109" s="38">
        <f t="shared" si="12"/>
        <v>78.833834951763976</v>
      </c>
      <c r="AX109" s="38">
        <f t="shared" si="12"/>
        <v>78.833834951763976</v>
      </c>
      <c r="AY109" s="38">
        <f t="shared" si="12"/>
        <v>78.833834951763976</v>
      </c>
      <c r="AZ109" s="38">
        <f t="shared" si="12"/>
        <v>0</v>
      </c>
      <c r="BA109" s="38">
        <f t="shared" si="12"/>
        <v>0</v>
      </c>
      <c r="BB109" s="38">
        <f t="shared" si="12"/>
        <v>0</v>
      </c>
      <c r="BC109" s="38">
        <f t="shared" si="12"/>
        <v>0</v>
      </c>
      <c r="BD109" s="38">
        <f t="shared" si="12"/>
        <v>0</v>
      </c>
      <c r="BE109" s="38">
        <f t="shared" si="12"/>
        <v>0</v>
      </c>
      <c r="BF109" s="38">
        <f t="shared" si="12"/>
        <v>0</v>
      </c>
      <c r="BG109" s="38">
        <f t="shared" si="12"/>
        <v>0</v>
      </c>
      <c r="BH109" s="38">
        <f t="shared" si="12"/>
        <v>0</v>
      </c>
      <c r="BI109" s="38">
        <f t="shared" si="12"/>
        <v>0</v>
      </c>
      <c r="BK109" s="38">
        <f>+SUM(BK9:BK108)</f>
        <v>0</v>
      </c>
      <c r="BL109" s="38">
        <f t="shared" ref="BL109:BZ109" si="13">+SUM(BL9:BL108)</f>
        <v>0</v>
      </c>
      <c r="BM109" s="38">
        <f t="shared" si="13"/>
        <v>74.54300820368374</v>
      </c>
      <c r="BN109" s="38">
        <f t="shared" si="13"/>
        <v>0</v>
      </c>
      <c r="BO109" s="38">
        <f t="shared" si="13"/>
        <v>0</v>
      </c>
      <c r="BP109" s="38">
        <f t="shared" si="13"/>
        <v>0</v>
      </c>
      <c r="BQ109" s="38">
        <f t="shared" si="13"/>
        <v>0</v>
      </c>
      <c r="BR109" s="38">
        <f t="shared" si="13"/>
        <v>0</v>
      </c>
      <c r="BS109" s="38">
        <f t="shared" si="13"/>
        <v>0</v>
      </c>
      <c r="BT109" s="38">
        <f t="shared" si="13"/>
        <v>0</v>
      </c>
      <c r="BU109" s="38">
        <f t="shared" si="13"/>
        <v>0</v>
      </c>
      <c r="BV109" s="38">
        <f t="shared" si="13"/>
        <v>0</v>
      </c>
      <c r="BW109" s="38">
        <f t="shared" si="13"/>
        <v>0</v>
      </c>
      <c r="BX109" s="38">
        <f t="shared" si="13"/>
        <v>0</v>
      </c>
      <c r="BY109" s="38">
        <f t="shared" si="13"/>
        <v>0</v>
      </c>
      <c r="BZ109" s="38">
        <f t="shared" si="13"/>
        <v>0</v>
      </c>
      <c r="CB109" s="38">
        <f>+SUM(CB9:CB108)</f>
        <v>0</v>
      </c>
      <c r="CC109" s="38">
        <f t="shared" ref="CC109:CQ109" si="14">+SUM(CC9:CC108)</f>
        <v>0</v>
      </c>
      <c r="CD109" s="38">
        <f t="shared" si="14"/>
        <v>11.190133506662963</v>
      </c>
      <c r="CE109" s="38">
        <f t="shared" si="14"/>
        <v>22.430363163299624</v>
      </c>
      <c r="CF109" s="38">
        <f t="shared" si="14"/>
        <v>22.430363163299624</v>
      </c>
      <c r="CG109" s="38">
        <f t="shared" si="14"/>
        <v>22.430363163299624</v>
      </c>
      <c r="CH109" s="38">
        <f t="shared" si="14"/>
        <v>0</v>
      </c>
      <c r="CI109" s="38">
        <f t="shared" si="14"/>
        <v>0</v>
      </c>
      <c r="CJ109" s="38">
        <f t="shared" si="14"/>
        <v>0</v>
      </c>
      <c r="CK109" s="38">
        <f t="shared" si="14"/>
        <v>0</v>
      </c>
      <c r="CL109" s="38">
        <f t="shared" si="14"/>
        <v>0</v>
      </c>
      <c r="CM109" s="38">
        <f t="shared" si="14"/>
        <v>0</v>
      </c>
      <c r="CN109" s="38">
        <f t="shared" si="14"/>
        <v>0</v>
      </c>
      <c r="CO109" s="38">
        <f t="shared" si="14"/>
        <v>0</v>
      </c>
      <c r="CP109" s="38">
        <f t="shared" si="14"/>
        <v>0</v>
      </c>
      <c r="CQ109" s="38">
        <f t="shared" si="14"/>
        <v>0</v>
      </c>
      <c r="CR109" s="190" t="s">
        <v>51</v>
      </c>
      <c r="CS109" s="38">
        <f>+SUM(AC109:CQ109)-SUM(L109:AA109)</f>
        <v>0</v>
      </c>
    </row>
    <row r="110" spans="1:97" ht="15" collapsed="1" thickTop="1" x14ac:dyDescent="0.35"/>
  </sheetData>
  <mergeCells count="6">
    <mergeCell ref="A2:AA2"/>
    <mergeCell ref="W4:AA4"/>
    <mergeCell ref="C4:C5"/>
    <mergeCell ref="H4:L4"/>
    <mergeCell ref="M4:Q4"/>
    <mergeCell ref="R4:V4"/>
  </mergeCells>
  <dataValidations count="1">
    <dataValidation type="list" allowBlank="1" showInputMessage="1" showErrorMessage="1" sqref="K8" xr:uid="{13B25C51-6C32-49EE-AFB5-7EE9C66598A7}">
      <formula1>$K$9:$K$108</formula1>
    </dataValidation>
  </dataValidations>
  <hyperlinks>
    <hyperlink ref="A1" location="Contents!A1" display="Summary module" xr:uid="{9114AD06-10BB-465B-9629-E8B985F6943A}"/>
  </hyperlinks>
  <pageMargins left="0.7" right="0.7" top="0.75" bottom="0.75" header="0.3" footer="0.3"/>
  <pageSetup paperSize="9" scale="14" orientation="landscape" r:id="rId1"/>
  <extLst>
    <ext xmlns:x14="http://schemas.microsoft.com/office/spreadsheetml/2009/9/main" uri="{78C0D931-6437-407d-A8EE-F0AAD7539E65}">
      <x14:conditionalFormattings>
        <x14:conditionalFormatting xmlns:xm="http://schemas.microsoft.com/office/excel/2006/main">
          <x14:cfRule type="expression" priority="4" id="{8004895B-458D-4887-BFBF-A54DC8BEE19F}">
            <xm:f>'https://transpowernz.sharepoint.com/sites/external/befea001e/30 JUNE SUBMISSION TO EA/5. Supporting information/Supporting information for APP B/[Indicative Pricing Model v0.1.xlsx]Error checks'!#REF!&lt;&gt;0</xm:f>
            <x14:dxf>
              <fill>
                <patternFill>
                  <bgColor rgb="FFFF0000"/>
                </patternFill>
              </fill>
            </x14:dxf>
          </x14:cfRule>
          <xm:sqref>A1</xm:sqref>
        </x14:conditionalFormatting>
        <x14:conditionalFormatting xmlns:xm="http://schemas.microsoft.com/office/excel/2006/main">
          <x14:cfRule type="expression" priority="3" id="{3F937A4E-FA3A-403D-8A20-4F8F041EBB61}">
            <xm:f>'https://transpowernz.sharepoint.com/sites/external/befea001e/30 JUNE SUBMISSION TO EA/5. Supporting information/Supporting information for APP B/[Indicative Pricing Model v0.1.xlsx]Error checks'!#REF!&lt;&gt;0</xm:f>
            <x14:dxf>
              <fill>
                <patternFill>
                  <bgColor rgb="FFFF0000"/>
                </patternFill>
              </fill>
            </x14:dxf>
          </x14:cfRule>
          <xm:sqref>D1:I1</xm:sqref>
        </x14:conditionalFormatting>
        <x14:conditionalFormatting xmlns:xm="http://schemas.microsoft.com/office/excel/2006/main">
          <x14:cfRule type="expression" priority="2" id="{1C1D86DB-4D0A-42C5-973A-7DA45CA66B8D}">
            <xm:f>'Error checks'!$C$33&lt;&gt;0</xm:f>
            <x14:dxf>
              <fill>
                <patternFill>
                  <bgColor rgb="FFFF0000"/>
                </patternFill>
              </fill>
            </x14:dxf>
          </x14:cfRule>
          <xm:sqref>A1:XFD1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D649B-A54B-48B3-8A04-6A42CDC2F7A8}">
  <sheetPr>
    <tabColor rgb="FF0070C0"/>
    <outlinePr summaryBelow="0"/>
    <pageSetUpPr fitToPage="1"/>
  </sheetPr>
  <dimension ref="A1:J39"/>
  <sheetViews>
    <sheetView zoomScaleNormal="100" zoomScaleSheetLayoutView="100" workbookViewId="0">
      <selection activeCell="D25" sqref="D25"/>
    </sheetView>
  </sheetViews>
  <sheetFormatPr defaultColWidth="9.1796875" defaultRowHeight="14.5" outlineLevelRow="1" x14ac:dyDescent="0.35"/>
  <cols>
    <col min="1" max="1" width="35.1796875" style="4" customWidth="1"/>
    <col min="2" max="2" width="88.54296875" style="4" customWidth="1"/>
    <col min="3" max="9" width="9.1796875" style="4"/>
    <col min="10" max="10" width="9.453125" style="4" customWidth="1"/>
    <col min="11" max="16384" width="9.1796875" style="4"/>
  </cols>
  <sheetData>
    <row r="1" spans="1:10" s="1" customFormat="1" ht="20" thickBot="1" x14ac:dyDescent="0.5">
      <c r="A1" s="118" t="s">
        <v>98</v>
      </c>
      <c r="B1" s="7" t="str">
        <f>IF('Error checks'!C33&lt;&gt;0,"go to Error checks tab","")</f>
        <v/>
      </c>
      <c r="C1" s="49" t="s">
        <v>26</v>
      </c>
      <c r="D1" s="39" t="s">
        <v>139</v>
      </c>
      <c r="E1" s="40" t="s">
        <v>138</v>
      </c>
      <c r="F1" s="41" t="s">
        <v>137</v>
      </c>
      <c r="G1" s="42" t="s">
        <v>136</v>
      </c>
      <c r="H1" s="121" t="s">
        <v>125</v>
      </c>
      <c r="I1" s="124" t="s">
        <v>126</v>
      </c>
      <c r="J1" s="126" t="s">
        <v>135</v>
      </c>
    </row>
    <row r="2" spans="1:10" s="2" customFormat="1" ht="16.5" customHeight="1" thickTop="1" x14ac:dyDescent="0.35">
      <c r="A2" s="211" t="s">
        <v>203</v>
      </c>
      <c r="B2" s="211"/>
      <c r="C2" s="211"/>
      <c r="D2" s="211"/>
      <c r="E2" s="211"/>
      <c r="F2" s="211"/>
      <c r="G2" s="211"/>
    </row>
    <row r="3" spans="1:10" s="3" customFormat="1" ht="17.5" thickBot="1" x14ac:dyDescent="0.45">
      <c r="A3" s="3" t="s">
        <v>0</v>
      </c>
    </row>
    <row r="4" spans="1:10" ht="29.5" thickTop="1" x14ac:dyDescent="0.35">
      <c r="B4" s="4" t="s">
        <v>1</v>
      </c>
      <c r="C4" s="104" t="s">
        <v>2</v>
      </c>
      <c r="D4" s="103" t="s">
        <v>3</v>
      </c>
      <c r="E4" s="10" t="s">
        <v>4</v>
      </c>
      <c r="F4" s="10" t="s">
        <v>5</v>
      </c>
      <c r="G4" s="10" t="s">
        <v>6</v>
      </c>
    </row>
    <row r="5" spans="1:10" x14ac:dyDescent="0.35">
      <c r="C5" s="15"/>
      <c r="D5" s="5"/>
      <c r="E5" s="5"/>
      <c r="F5" s="5"/>
      <c r="G5" s="5"/>
    </row>
    <row r="6" spans="1:10" s="3" customFormat="1" ht="17.5" collapsed="1" thickBot="1" x14ac:dyDescent="0.45">
      <c r="A6" s="3" t="s">
        <v>8</v>
      </c>
    </row>
    <row r="7" spans="1:10" ht="15" hidden="1" outlineLevel="1" thickTop="1" x14ac:dyDescent="0.35">
      <c r="A7" s="212" t="s">
        <v>88</v>
      </c>
      <c r="B7" s="212"/>
      <c r="C7" s="212"/>
      <c r="D7" s="212"/>
      <c r="E7" s="212"/>
      <c r="F7" s="212"/>
      <c r="G7" s="212"/>
    </row>
    <row r="8" spans="1:10" s="7" customFormat="1" hidden="1" outlineLevel="1" x14ac:dyDescent="0.35">
      <c r="A8" s="125" t="str">
        <f>+Inputs!A637</f>
        <v>TPM, clause 41(3)</v>
      </c>
      <c r="B8" s="97" t="str">
        <f>+Inputs!B637</f>
        <v>Forecast opex as included in the IPP forecast MAR for an RCP (OC)</v>
      </c>
      <c r="C8" s="4"/>
      <c r="D8" s="35">
        <f>+Inputs!D637</f>
        <v>0</v>
      </c>
      <c r="E8" s="64">
        <f>+Inputs!E637</f>
        <v>1428.197554858516</v>
      </c>
      <c r="F8" s="35">
        <f>+Inputs!F637</f>
        <v>0</v>
      </c>
      <c r="G8" s="35">
        <f>+Inputs!G637</f>
        <v>0</v>
      </c>
    </row>
    <row r="9" spans="1:10" hidden="1" outlineLevel="1" x14ac:dyDescent="0.35">
      <c r="A9" s="122" t="str">
        <f>+Inputs!A638</f>
        <v>TPM, clause 41(3)</v>
      </c>
      <c r="B9" s="97" t="str">
        <f>+Inputs!B638</f>
        <v>Forecast pass-through costs as included in the IPP forecast MAR for an RCP (PC)</v>
      </c>
      <c r="D9" s="35">
        <f>+Inputs!D638</f>
        <v>0</v>
      </c>
      <c r="E9" s="64">
        <f>+Inputs!E638</f>
        <v>94.821172321264697</v>
      </c>
      <c r="F9" s="35">
        <f>+Inputs!F638</f>
        <v>0</v>
      </c>
      <c r="G9" s="35">
        <f>+Inputs!G638</f>
        <v>0</v>
      </c>
    </row>
    <row r="10" spans="1:10" hidden="1" outlineLevel="1" x14ac:dyDescent="0.35">
      <c r="A10" s="122" t="str">
        <f>+Inputs!A639</f>
        <v>TPM, clause 41(3)</v>
      </c>
      <c r="B10" s="97" t="str">
        <f>+Inputs!B639</f>
        <v>Forecast recoverable costs as included in the IPP forecast MAR for an RCP (RC)</v>
      </c>
      <c r="D10" s="35">
        <f>+Inputs!D639</f>
        <v>0</v>
      </c>
      <c r="E10" s="64">
        <f>+Inputs!E639</f>
        <v>40.142369051684767</v>
      </c>
      <c r="F10" s="35">
        <f>+Inputs!F639</f>
        <v>0</v>
      </c>
      <c r="G10" s="35">
        <f>+Inputs!G639</f>
        <v>0</v>
      </c>
    </row>
    <row r="11" spans="1:10" hidden="1" outlineLevel="1" x14ac:dyDescent="0.35">
      <c r="A11" s="122" t="str">
        <f>+Inputs!A640</f>
        <v>TPM, clause 41(3)</v>
      </c>
      <c r="B11" s="97" t="str">
        <f>+Inputs!B640</f>
        <v>Forecast HVDC insurance and reserves costs as included in the IPP forecast MAR for an RCP (HVDC)</v>
      </c>
      <c r="D11" s="35">
        <f>+Inputs!D640</f>
        <v>0</v>
      </c>
      <c r="E11" s="64">
        <f>+Inputs!E640</f>
        <v>70.213061552080987</v>
      </c>
      <c r="F11" s="35">
        <f>+Inputs!F640</f>
        <v>0</v>
      </c>
      <c r="G11" s="35">
        <f>+Inputs!G640</f>
        <v>0</v>
      </c>
    </row>
    <row r="12" spans="1:10" hidden="1" outlineLevel="1" x14ac:dyDescent="0.35">
      <c r="A12" s="122" t="str">
        <f>+Inputs!A641</f>
        <v>TPM, clause 41(3)</v>
      </c>
      <c r="B12" s="97" t="str">
        <f>+Inputs!B641</f>
        <v>Forecast cost for transmission alternatives as included in the IPP forecast MAR for an RCP (TA)</v>
      </c>
      <c r="C12" s="60"/>
      <c r="D12" s="35">
        <f>+Inputs!D641</f>
        <v>0</v>
      </c>
      <c r="E12" s="35">
        <f>+Inputs!E641</f>
        <v>0</v>
      </c>
      <c r="F12" s="35">
        <f>+Inputs!F641</f>
        <v>0</v>
      </c>
      <c r="G12" s="35">
        <f>+Inputs!G641</f>
        <v>0</v>
      </c>
    </row>
    <row r="13" spans="1:10" hidden="1" outlineLevel="1" x14ac:dyDescent="0.35">
      <c r="A13" s="122" t="str">
        <f>+Inputs!A642</f>
        <v>TPM, clause 41(3)</v>
      </c>
      <c r="B13" s="97" t="str">
        <f>+Inputs!B642</f>
        <v>Forecast MCP opex as included in the IPP forecast MAR for an RCP (MCP)</v>
      </c>
      <c r="C13" s="60"/>
      <c r="D13" s="35">
        <f>+Inputs!D642</f>
        <v>0</v>
      </c>
      <c r="E13" s="35">
        <f>+Inputs!E642</f>
        <v>0</v>
      </c>
      <c r="F13" s="35">
        <f>+Inputs!F642</f>
        <v>0</v>
      </c>
      <c r="G13" s="35">
        <f>+Inputs!G642</f>
        <v>0</v>
      </c>
    </row>
    <row r="14" spans="1:10" hidden="1" outlineLevel="1" x14ac:dyDescent="0.35">
      <c r="A14" s="122"/>
      <c r="B14" s="97" t="str">
        <f>+Inputs!B643</f>
        <v>A proportion of opex attributable to Transpower assets that are fully depreciated at the start of the RCP</v>
      </c>
      <c r="C14" s="60"/>
      <c r="D14" s="35">
        <f>+Inputs!D643</f>
        <v>0</v>
      </c>
      <c r="E14" s="98">
        <f>+Inputs!E643</f>
        <v>0.15</v>
      </c>
      <c r="F14" s="35">
        <f>+Inputs!F643</f>
        <v>0</v>
      </c>
      <c r="G14" s="35">
        <f>+Inputs!G643</f>
        <v>0</v>
      </c>
    </row>
    <row r="15" spans="1:10" hidden="1" outlineLevel="1" x14ac:dyDescent="0.35">
      <c r="A15" s="122" t="str">
        <f>+Inputs!A644</f>
        <v>TPM, clause 41(3)</v>
      </c>
      <c r="B15" s="97" t="str">
        <f>+Inputs!B644</f>
        <v>Forecast depreciation as included in the IPP forecast MAR for an RCP (D)</v>
      </c>
      <c r="C15" s="60"/>
      <c r="D15" s="35">
        <f>+Inputs!D644</f>
        <v>0</v>
      </c>
      <c r="E15" s="64">
        <f>+Inputs!E644</f>
        <v>1265.3293653399655</v>
      </c>
      <c r="F15" s="35">
        <f>+Inputs!F644</f>
        <v>0</v>
      </c>
      <c r="G15" s="35">
        <f>+Inputs!G644</f>
        <v>0</v>
      </c>
    </row>
    <row r="16" spans="1:10" hidden="1" outlineLevel="1" x14ac:dyDescent="0.35">
      <c r="C16" s="154" t="s">
        <v>51</v>
      </c>
      <c r="D16" s="169">
        <f>+SUM(D8:D15)-SUM(Inputs!D637:D644)</f>
        <v>0</v>
      </c>
      <c r="E16" s="169">
        <f>+SUM(E8:E15)-SUM(Inputs!E637:E644)</f>
        <v>0</v>
      </c>
      <c r="F16" s="169">
        <f>+SUM(F8:F15)-SUM(Inputs!F637:F644)</f>
        <v>0</v>
      </c>
      <c r="G16" s="169">
        <f>+SUM(G8:G15)-SUM(Inputs!G637:G644)</f>
        <v>0</v>
      </c>
    </row>
    <row r="17" spans="1:7" s="3" customFormat="1" ht="18" collapsed="1" thickTop="1" thickBot="1" x14ac:dyDescent="0.45">
      <c r="A17" s="3" t="s">
        <v>239</v>
      </c>
    </row>
    <row r="18" spans="1:7" s="20" customFormat="1" ht="15" hidden="1" outlineLevel="1" thickTop="1" x14ac:dyDescent="0.35">
      <c r="A18" s="212" t="s">
        <v>92</v>
      </c>
      <c r="B18" s="212"/>
      <c r="C18" s="212"/>
      <c r="D18" s="212"/>
      <c r="E18" s="212"/>
      <c r="F18" s="212"/>
      <c r="G18" s="212"/>
    </row>
    <row r="19" spans="1:7" hidden="1" outlineLevel="1" x14ac:dyDescent="0.35">
      <c r="A19" s="8"/>
      <c r="B19" s="128" t="str">
        <f>+B32</f>
        <v>Attributed Opex Ratio (AOR)</v>
      </c>
      <c r="C19" s="20"/>
      <c r="D19" s="58">
        <f>+D32</f>
        <v>0</v>
      </c>
      <c r="E19" s="58">
        <f t="shared" ref="E19:G19" si="0">+E32</f>
        <v>1.0105814631963781</v>
      </c>
      <c r="F19" s="58">
        <f t="shared" si="0"/>
        <v>0</v>
      </c>
      <c r="G19" s="58">
        <f t="shared" si="0"/>
        <v>0</v>
      </c>
    </row>
    <row r="20" spans="1:7" hidden="1" outlineLevel="1" x14ac:dyDescent="0.35">
      <c r="A20" s="8"/>
      <c r="B20" s="20"/>
      <c r="C20" s="154" t="s">
        <v>51</v>
      </c>
      <c r="D20" s="169">
        <f>+D19-D32</f>
        <v>0</v>
      </c>
      <c r="E20" s="169">
        <f t="shared" ref="E20:G20" si="1">+E19-E32</f>
        <v>0</v>
      </c>
      <c r="F20" s="169">
        <f t="shared" si="1"/>
        <v>0</v>
      </c>
      <c r="G20" s="169">
        <f t="shared" si="1"/>
        <v>0</v>
      </c>
    </row>
    <row r="21" spans="1:7" s="3" customFormat="1" ht="18" collapsed="1" thickTop="1" thickBot="1" x14ac:dyDescent="0.45">
      <c r="A21" s="3" t="s">
        <v>240</v>
      </c>
    </row>
    <row r="22" spans="1:7" ht="15" hidden="1" outlineLevel="1" thickTop="1" x14ac:dyDescent="0.35">
      <c r="A22" s="212" t="s">
        <v>88</v>
      </c>
      <c r="B22" s="212"/>
      <c r="C22" s="212"/>
      <c r="D22" s="212"/>
      <c r="E22" s="212"/>
      <c r="F22" s="212"/>
      <c r="G22" s="212"/>
    </row>
    <row r="23" spans="1:7" hidden="1" outlineLevel="1" x14ac:dyDescent="0.35">
      <c r="A23" s="2"/>
      <c r="B23" s="97" t="str">
        <f t="shared" ref="B23:B28" si="2">+B8</f>
        <v>Forecast opex as included in the IPP forecast MAR for an RCP (OC)</v>
      </c>
      <c r="D23" s="35">
        <f t="shared" ref="D23:G28" si="3">+D8</f>
        <v>0</v>
      </c>
      <c r="E23" s="64">
        <f t="shared" si="3"/>
        <v>1428.197554858516</v>
      </c>
      <c r="F23" s="35">
        <f t="shared" si="3"/>
        <v>0</v>
      </c>
      <c r="G23" s="35">
        <f t="shared" si="3"/>
        <v>0</v>
      </c>
    </row>
    <row r="24" spans="1:7" hidden="1" outlineLevel="1" x14ac:dyDescent="0.35">
      <c r="A24" s="8" t="s">
        <v>9</v>
      </c>
      <c r="B24" s="97" t="str">
        <f t="shared" si="2"/>
        <v>Forecast pass-through costs as included in the IPP forecast MAR for an RCP (PC)</v>
      </c>
      <c r="D24" s="35">
        <f t="shared" si="3"/>
        <v>0</v>
      </c>
      <c r="E24" s="64">
        <f t="shared" si="3"/>
        <v>94.821172321264697</v>
      </c>
      <c r="F24" s="35">
        <f t="shared" si="3"/>
        <v>0</v>
      </c>
      <c r="G24" s="35">
        <f t="shared" si="3"/>
        <v>0</v>
      </c>
    </row>
    <row r="25" spans="1:7" hidden="1" outlineLevel="1" x14ac:dyDescent="0.35">
      <c r="A25" s="8" t="s">
        <v>9</v>
      </c>
      <c r="B25" s="97" t="str">
        <f t="shared" si="2"/>
        <v>Forecast recoverable costs as included in the IPP forecast MAR for an RCP (RC)</v>
      </c>
      <c r="D25" s="35">
        <f t="shared" si="3"/>
        <v>0</v>
      </c>
      <c r="E25" s="64">
        <f t="shared" si="3"/>
        <v>40.142369051684767</v>
      </c>
      <c r="F25" s="35">
        <f t="shared" si="3"/>
        <v>0</v>
      </c>
      <c r="G25" s="35">
        <f t="shared" si="3"/>
        <v>0</v>
      </c>
    </row>
    <row r="26" spans="1:7" hidden="1" outlineLevel="1" x14ac:dyDescent="0.35">
      <c r="A26" s="8" t="s">
        <v>7</v>
      </c>
      <c r="B26" s="97" t="str">
        <f t="shared" si="2"/>
        <v>Forecast HVDC insurance and reserves costs as included in the IPP forecast MAR for an RCP (HVDC)</v>
      </c>
      <c r="D26" s="35">
        <f t="shared" si="3"/>
        <v>0</v>
      </c>
      <c r="E26" s="64">
        <f t="shared" si="3"/>
        <v>70.213061552080987</v>
      </c>
      <c r="F26" s="35">
        <f t="shared" si="3"/>
        <v>0</v>
      </c>
      <c r="G26" s="35">
        <f t="shared" si="3"/>
        <v>0</v>
      </c>
    </row>
    <row r="27" spans="1:7" hidden="1" outlineLevel="1" x14ac:dyDescent="0.35">
      <c r="A27" s="8" t="s">
        <v>7</v>
      </c>
      <c r="B27" s="97" t="str">
        <f t="shared" si="2"/>
        <v>Forecast cost for transmission alternatives as included in the IPP forecast MAR for an RCP (TA)</v>
      </c>
      <c r="D27" s="35">
        <f t="shared" si="3"/>
        <v>0</v>
      </c>
      <c r="E27" s="64">
        <f t="shared" si="3"/>
        <v>0</v>
      </c>
      <c r="F27" s="35">
        <f t="shared" si="3"/>
        <v>0</v>
      </c>
      <c r="G27" s="35">
        <f t="shared" si="3"/>
        <v>0</v>
      </c>
    </row>
    <row r="28" spans="1:7" hidden="1" outlineLevel="1" x14ac:dyDescent="0.35">
      <c r="A28" s="8" t="s">
        <v>7</v>
      </c>
      <c r="B28" s="97" t="str">
        <f t="shared" si="2"/>
        <v>Forecast MCP opex as included in the IPP forecast MAR for an RCP (MCP)</v>
      </c>
      <c r="D28" s="35">
        <f t="shared" si="3"/>
        <v>0</v>
      </c>
      <c r="E28" s="64">
        <f t="shared" si="3"/>
        <v>0</v>
      </c>
      <c r="F28" s="35">
        <f t="shared" si="3"/>
        <v>0</v>
      </c>
      <c r="G28" s="35">
        <f t="shared" si="3"/>
        <v>0</v>
      </c>
    </row>
    <row r="29" spans="1:7" hidden="1" outlineLevel="1" x14ac:dyDescent="0.35">
      <c r="A29" s="8" t="s">
        <v>7</v>
      </c>
      <c r="B29" s="99" t="str">
        <f>+B38</f>
        <v>Forecast opex attributable to Transpower assets that are fully depreciated at the start of the RCP (FD)</v>
      </c>
      <c r="C29" s="12"/>
      <c r="D29" s="100">
        <f>+D38</f>
        <v>0</v>
      </c>
      <c r="E29" s="100">
        <f t="shared" ref="E29:G29" si="4">+E38</f>
        <v>214.2296332287774</v>
      </c>
      <c r="F29" s="100">
        <f t="shared" si="4"/>
        <v>0</v>
      </c>
      <c r="G29" s="100">
        <f t="shared" si="4"/>
        <v>0</v>
      </c>
    </row>
    <row r="30" spans="1:7" hidden="1" outlineLevel="1" x14ac:dyDescent="0.35">
      <c r="A30" s="8" t="s">
        <v>93</v>
      </c>
      <c r="B30" s="129" t="s">
        <v>94</v>
      </c>
      <c r="D30" s="56">
        <f>+D23+D24+D25-D26-D27-D28-D29</f>
        <v>0</v>
      </c>
      <c r="E30" s="56">
        <f t="shared" ref="E30:G30" si="5">+E23+E24+E25-E26-E27-E28-E29</f>
        <v>1278.718401450607</v>
      </c>
      <c r="F30" s="56">
        <f t="shared" si="5"/>
        <v>0</v>
      </c>
      <c r="G30" s="56">
        <f t="shared" si="5"/>
        <v>0</v>
      </c>
    </row>
    <row r="31" spans="1:7" hidden="1" outlineLevel="1" x14ac:dyDescent="0.35">
      <c r="A31" s="8" t="s">
        <v>53</v>
      </c>
      <c r="B31" s="99" t="str">
        <f>+B15&amp;" (Ratio Denominator)"</f>
        <v>Forecast depreciation as included in the IPP forecast MAR for an RCP (D) (Ratio Denominator)</v>
      </c>
      <c r="C31" s="101"/>
      <c r="D31" s="100">
        <f>+D15</f>
        <v>0</v>
      </c>
      <c r="E31" s="100">
        <f>+E15</f>
        <v>1265.3293653399655</v>
      </c>
      <c r="F31" s="100">
        <f>+F15</f>
        <v>0</v>
      </c>
      <c r="G31" s="100">
        <f>+G15</f>
        <v>0</v>
      </c>
    </row>
    <row r="32" spans="1:7" hidden="1" outlineLevel="1" x14ac:dyDescent="0.35">
      <c r="A32" s="8" t="s">
        <v>93</v>
      </c>
      <c r="B32" s="129" t="s">
        <v>97</v>
      </c>
      <c r="D32" s="102">
        <f>IFERROR(D30/D31,)</f>
        <v>0</v>
      </c>
      <c r="E32" s="102">
        <f t="shared" ref="E32:G32" si="6">IFERROR(E30/E31,)</f>
        <v>1.0105814631963781</v>
      </c>
      <c r="F32" s="102">
        <f t="shared" si="6"/>
        <v>0</v>
      </c>
      <c r="G32" s="102">
        <f t="shared" si="6"/>
        <v>0</v>
      </c>
    </row>
    <row r="33" spans="1:7" ht="15.75" hidden="1" customHeight="1" outlineLevel="1" x14ac:dyDescent="0.35">
      <c r="C33" s="154" t="s">
        <v>51</v>
      </c>
      <c r="D33" s="169">
        <f>+D30-D8-D9-D10+D11+D12+D13+D38</f>
        <v>0</v>
      </c>
      <c r="E33" s="169">
        <f>+E30-E8-E9-E10+E11+E12+E13+E38</f>
        <v>0</v>
      </c>
      <c r="F33" s="169">
        <f>+F30-F8-F9-F10+F11+F12+F13+F38</f>
        <v>0</v>
      </c>
      <c r="G33" s="169">
        <f>+G30-G8-G9-G10+G11+G12+G13+G38</f>
        <v>0</v>
      </c>
    </row>
    <row r="34" spans="1:7" s="3" customFormat="1" ht="18" collapsed="1" thickTop="1" thickBot="1" x14ac:dyDescent="0.45">
      <c r="A34" s="3" t="s">
        <v>95</v>
      </c>
    </row>
    <row r="35" spans="1:7" s="20" customFormat="1" ht="15" hidden="1" outlineLevel="1" thickTop="1" x14ac:dyDescent="0.35">
      <c r="A35" s="212" t="s">
        <v>88</v>
      </c>
      <c r="B35" s="212"/>
      <c r="C35" s="212"/>
      <c r="D35" s="212"/>
      <c r="E35" s="212"/>
      <c r="F35" s="212"/>
      <c r="G35" s="212"/>
    </row>
    <row r="36" spans="1:7" hidden="1" outlineLevel="1" x14ac:dyDescent="0.35">
      <c r="B36" s="97" t="str">
        <f>+B14</f>
        <v>A proportion of opex attributable to Transpower assets that are fully depreciated at the start of the RCP</v>
      </c>
      <c r="C36" s="20"/>
      <c r="D36" s="35">
        <f>+D14</f>
        <v>0</v>
      </c>
      <c r="E36" s="98">
        <f t="shared" ref="E36:G36" si="7">+E14</f>
        <v>0.15</v>
      </c>
      <c r="F36" s="35">
        <f t="shared" si="7"/>
        <v>0</v>
      </c>
      <c r="G36" s="35">
        <f t="shared" si="7"/>
        <v>0</v>
      </c>
    </row>
    <row r="37" spans="1:7" hidden="1" outlineLevel="1" x14ac:dyDescent="0.35">
      <c r="A37" s="122" t="s">
        <v>96</v>
      </c>
      <c r="B37" s="99" t="str">
        <f>+B8</f>
        <v>Forecast opex as included in the IPP forecast MAR for an RCP (OC)</v>
      </c>
      <c r="C37" s="12"/>
      <c r="D37" s="100">
        <f>+D8</f>
        <v>0</v>
      </c>
      <c r="E37" s="100">
        <f t="shared" ref="E37:G37" si="8">+E8</f>
        <v>1428.197554858516</v>
      </c>
      <c r="F37" s="100">
        <f t="shared" si="8"/>
        <v>0</v>
      </c>
      <c r="G37" s="100">
        <f t="shared" si="8"/>
        <v>0</v>
      </c>
    </row>
    <row r="38" spans="1:7" hidden="1" outlineLevel="1" x14ac:dyDescent="0.35">
      <c r="A38" s="122" t="s">
        <v>143</v>
      </c>
      <c r="B38" s="129" t="s">
        <v>211</v>
      </c>
      <c r="D38" s="56">
        <f>+D36*D37</f>
        <v>0</v>
      </c>
      <c r="E38" s="56">
        <f t="shared" ref="E38:G38" si="9">+E36*E37</f>
        <v>214.2296332287774</v>
      </c>
      <c r="F38" s="56">
        <f t="shared" si="9"/>
        <v>0</v>
      </c>
      <c r="G38" s="56">
        <f t="shared" si="9"/>
        <v>0</v>
      </c>
    </row>
    <row r="39" spans="1:7" ht="15" thickTop="1" x14ac:dyDescent="0.35">
      <c r="C39" s="154" t="s">
        <v>51</v>
      </c>
      <c r="D39" s="169">
        <f>+D36+D37-D8-D14</f>
        <v>0</v>
      </c>
      <c r="E39" s="169">
        <f t="shared" ref="E39:G39" si="10">+E36+E37-E8-E14</f>
        <v>9.095502129241595E-14</v>
      </c>
      <c r="F39" s="169">
        <f t="shared" si="10"/>
        <v>0</v>
      </c>
      <c r="G39" s="169">
        <f t="shared" si="10"/>
        <v>0</v>
      </c>
    </row>
  </sheetData>
  <mergeCells count="5">
    <mergeCell ref="A2:G2"/>
    <mergeCell ref="A7:G7"/>
    <mergeCell ref="A18:G18"/>
    <mergeCell ref="A22:G22"/>
    <mergeCell ref="A35:G35"/>
  </mergeCells>
  <hyperlinks>
    <hyperlink ref="A1" location="Contents!A1" display="Attributed Opex Ratio module" xr:uid="{77BF030B-451A-4570-9D4A-BAD3056E6C35}"/>
  </hyperlinks>
  <pageMargins left="0.7" right="0.7" top="0.75" bottom="0.75" header="0.3" footer="0.3"/>
  <pageSetup paperSize="8" scale="66" orientation="portrait" r:id="rId1"/>
  <extLst>
    <ext xmlns:x14="http://schemas.microsoft.com/office/spreadsheetml/2009/9/main" uri="{78C0D931-6437-407d-A8EE-F0AAD7539E65}">
      <x14:conditionalFormattings>
        <x14:conditionalFormatting xmlns:xm="http://schemas.microsoft.com/office/excel/2006/main">
          <x14:cfRule type="expression" priority="5" id="{3DDD4136-52D1-4CA6-B47D-7993BDC0924E}">
            <xm:f>'https://transpowernz.sharepoint.com/sites/external/befea001e/30 JUNE SUBMISSION TO EA/5. Supporting information/Supporting information for APP B/[Indicative Pricing Model v0.1.xlsx]Error checks'!#REF!&lt;&gt;0</xm:f>
            <x14:dxf>
              <fill>
                <patternFill>
                  <bgColor rgb="FFFF0000"/>
                </patternFill>
              </fill>
            </x14:dxf>
          </x14:cfRule>
          <xm:sqref>A1</xm:sqref>
        </x14:conditionalFormatting>
        <x14:conditionalFormatting xmlns:xm="http://schemas.microsoft.com/office/excel/2006/main">
          <x14:cfRule type="expression" priority="3" id="{D6DDDBAD-EDF9-42EE-BAF2-B680FB6F8FC5}">
            <xm:f>'https://transpowernz.sharepoint.com/sites/external/befea001e/30 JUNE SUBMISSION TO EA/5. Supporting information/Supporting information for APP B/[Indicative Pricing Model v0.1.xlsx]Error checks'!#REF!&lt;&gt;0</xm:f>
            <x14:dxf>
              <fill>
                <patternFill>
                  <bgColor rgb="FFFF0000"/>
                </patternFill>
              </fill>
            </x14:dxf>
          </x14:cfRule>
          <xm:sqref>D1:I1</xm:sqref>
        </x14:conditionalFormatting>
        <x14:conditionalFormatting xmlns:xm="http://schemas.microsoft.com/office/excel/2006/main">
          <x14:cfRule type="expression" priority="2" id="{2408299D-214C-4AFB-9400-B6AD807937A1}">
            <xm:f>'Error checks'!$C$33&lt;&gt;0</xm:f>
            <x14:dxf>
              <fill>
                <patternFill>
                  <bgColor rgb="FFFF0000"/>
                </patternFill>
              </fill>
            </x14:dxf>
          </x14:cfRule>
          <xm:sqref>B1</xm:sqref>
        </x14:conditionalFormatting>
        <x14:conditionalFormatting xmlns:xm="http://schemas.microsoft.com/office/excel/2006/main">
          <x14:cfRule type="expression" priority="1" id="{F0257A12-5BA9-4D56-A05C-83B82B1EC9A5}">
            <xm:f>'Error checks'!$C$33&lt;&gt;0</xm:f>
            <x14:dxf>
              <fill>
                <patternFill>
                  <bgColor rgb="FFFF0000"/>
                </patternFill>
              </fill>
            </x14:dxf>
          </x14:cfRule>
          <xm:sqref>A1:XFD1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7909E-B9FE-4FD3-9C96-323BB0AE3A96}">
  <sheetPr>
    <tabColor rgb="FF0070C0"/>
    <outlinePr summaryBelow="0"/>
    <pageSetUpPr fitToPage="1"/>
  </sheetPr>
  <dimension ref="A1:AA89"/>
  <sheetViews>
    <sheetView topLeftCell="C15" zoomScaleNormal="100" zoomScaleSheetLayoutView="100" workbookViewId="0">
      <selection activeCell="L21" sqref="L21"/>
    </sheetView>
  </sheetViews>
  <sheetFormatPr defaultColWidth="9.1796875" defaultRowHeight="14.5" outlineLevelRow="2" outlineLevelCol="1" x14ac:dyDescent="0.35"/>
  <cols>
    <col min="1" max="1" width="42.453125" style="4" customWidth="1"/>
    <col min="2" max="2" width="41.81640625" style="4" customWidth="1"/>
    <col min="3" max="7" width="9.1796875" style="4"/>
    <col min="8" max="9" width="9.1796875" style="4" customWidth="1" outlineLevel="1"/>
    <col min="10" max="10" width="9.26953125" style="4" customWidth="1" outlineLevel="1"/>
    <col min="11" max="11" width="9.1796875" style="4" customWidth="1" outlineLevel="1"/>
    <col min="12" max="12" width="9.453125" style="4" customWidth="1" outlineLevel="1"/>
    <col min="13" max="16384" width="9.1796875" style="4"/>
  </cols>
  <sheetData>
    <row r="1" spans="1:27" s="1" customFormat="1" ht="20" thickBot="1" x14ac:dyDescent="0.5">
      <c r="A1" s="118" t="s">
        <v>115</v>
      </c>
      <c r="B1" s="7" t="str">
        <f>IF('Error checks'!C33&lt;&gt;0,"go to Error checks tab","")</f>
        <v/>
      </c>
      <c r="C1" s="49" t="s">
        <v>26</v>
      </c>
      <c r="D1" s="39" t="s">
        <v>139</v>
      </c>
      <c r="E1" s="40" t="s">
        <v>138</v>
      </c>
      <c r="F1" s="41" t="s">
        <v>137</v>
      </c>
      <c r="G1" s="42" t="s">
        <v>136</v>
      </c>
      <c r="H1" s="121" t="s">
        <v>125</v>
      </c>
      <c r="I1" s="124" t="s">
        <v>126</v>
      </c>
      <c r="J1" s="126" t="s">
        <v>135</v>
      </c>
    </row>
    <row r="2" spans="1:27" s="2" customFormat="1" ht="32.25" customHeight="1" thickTop="1" x14ac:dyDescent="0.35">
      <c r="A2" s="211" t="s">
        <v>212</v>
      </c>
      <c r="B2" s="211"/>
      <c r="C2" s="211"/>
      <c r="D2" s="211"/>
      <c r="E2" s="211"/>
      <c r="F2" s="211"/>
      <c r="G2" s="211"/>
      <c r="H2" s="211"/>
      <c r="I2" s="211"/>
      <c r="J2" s="211"/>
      <c r="K2" s="211"/>
      <c r="L2" s="211"/>
      <c r="M2" s="211"/>
    </row>
    <row r="3" spans="1:27" s="3" customFormat="1" ht="17.5" thickBot="1" x14ac:dyDescent="0.45">
      <c r="A3" s="3" t="s">
        <v>0</v>
      </c>
    </row>
    <row r="4" spans="1:27" ht="15" thickTop="1" x14ac:dyDescent="0.35">
      <c r="B4" s="4" t="s">
        <v>1</v>
      </c>
      <c r="C4" s="208" t="s">
        <v>2</v>
      </c>
      <c r="D4" s="10" t="s">
        <v>3</v>
      </c>
      <c r="E4" s="10" t="s">
        <v>4</v>
      </c>
      <c r="F4" s="10" t="s">
        <v>5</v>
      </c>
      <c r="G4" s="10" t="s">
        <v>6</v>
      </c>
      <c r="H4" s="207" t="s">
        <v>3</v>
      </c>
      <c r="I4" s="207"/>
      <c r="J4" s="207"/>
      <c r="K4" s="207"/>
      <c r="L4" s="207"/>
      <c r="M4" s="207" t="s">
        <v>4</v>
      </c>
      <c r="N4" s="207"/>
      <c r="O4" s="207"/>
      <c r="P4" s="207"/>
      <c r="Q4" s="207"/>
      <c r="R4" s="207" t="s">
        <v>5</v>
      </c>
      <c r="S4" s="207"/>
      <c r="T4" s="207"/>
      <c r="U4" s="207"/>
      <c r="V4" s="207"/>
      <c r="W4" s="207" t="s">
        <v>6</v>
      </c>
      <c r="X4" s="207"/>
      <c r="Y4" s="207"/>
      <c r="Z4" s="207"/>
      <c r="AA4" s="207"/>
    </row>
    <row r="5" spans="1:27" x14ac:dyDescent="0.35">
      <c r="B5" s="4" t="s">
        <v>113</v>
      </c>
      <c r="C5" s="209"/>
      <c r="D5" s="5"/>
      <c r="E5" s="5"/>
      <c r="F5" s="5"/>
      <c r="G5" s="5"/>
      <c r="H5" s="6">
        <v>2016</v>
      </c>
      <c r="I5" s="6">
        <v>2017</v>
      </c>
      <c r="J5" s="6">
        <v>2018</v>
      </c>
      <c r="K5" s="6">
        <v>2019</v>
      </c>
      <c r="L5" s="6">
        <v>2020</v>
      </c>
      <c r="M5" s="6">
        <v>2021</v>
      </c>
      <c r="N5" s="6">
        <v>2022</v>
      </c>
      <c r="O5" s="6">
        <v>2023</v>
      </c>
      <c r="P5" s="6">
        <v>2024</v>
      </c>
      <c r="Q5" s="6">
        <v>2025</v>
      </c>
      <c r="R5" s="6">
        <v>2026</v>
      </c>
      <c r="S5" s="6">
        <v>2027</v>
      </c>
      <c r="T5" s="6">
        <v>2028</v>
      </c>
      <c r="U5" s="6">
        <v>2029</v>
      </c>
      <c r="V5" s="6">
        <v>2030</v>
      </c>
      <c r="W5" s="6">
        <v>2031</v>
      </c>
      <c r="X5" s="6">
        <v>2032</v>
      </c>
      <c r="Y5" s="6">
        <v>2033</v>
      </c>
      <c r="Z5" s="6">
        <v>2034</v>
      </c>
      <c r="AA5" s="6">
        <v>2035</v>
      </c>
    </row>
    <row r="6" spans="1:27" x14ac:dyDescent="0.35">
      <c r="C6" s="15"/>
      <c r="D6" s="5"/>
      <c r="E6" s="5"/>
      <c r="F6" s="5"/>
      <c r="G6" s="5"/>
      <c r="H6" s="16"/>
      <c r="I6" s="16"/>
      <c r="J6" s="16"/>
      <c r="K6" s="16"/>
      <c r="L6" s="16"/>
      <c r="M6" s="16"/>
      <c r="N6" s="16"/>
      <c r="O6" s="16"/>
      <c r="P6" s="16"/>
      <c r="Q6" s="16"/>
      <c r="R6" s="16"/>
      <c r="S6" s="16"/>
      <c r="T6" s="16"/>
      <c r="U6" s="16"/>
      <c r="V6" s="16"/>
      <c r="W6" s="16"/>
      <c r="X6" s="16"/>
      <c r="Y6" s="16"/>
      <c r="Z6" s="16"/>
      <c r="AA6" s="16"/>
    </row>
    <row r="7" spans="1:27" s="3" customFormat="1" ht="17.5" collapsed="1" thickBot="1" x14ac:dyDescent="0.45">
      <c r="A7" s="3" t="s">
        <v>10</v>
      </c>
    </row>
    <row r="8" spans="1:27" ht="15" hidden="1" outlineLevel="1" thickTop="1" x14ac:dyDescent="0.35">
      <c r="A8" s="20"/>
      <c r="B8" s="134"/>
      <c r="C8" s="134"/>
      <c r="D8" s="134"/>
      <c r="E8" s="134"/>
      <c r="F8" s="134"/>
      <c r="G8" s="134"/>
      <c r="H8" s="134"/>
      <c r="I8" s="134"/>
      <c r="J8" s="134"/>
      <c r="K8" s="134"/>
      <c r="L8" s="134"/>
      <c r="M8" s="134"/>
    </row>
    <row r="9" spans="1:27" hidden="1" outlineLevel="1" x14ac:dyDescent="0.35">
      <c r="A9" s="122" t="str">
        <f>+Inputs!A9</f>
        <v>TPM, clause 40(2)(a)(b)</v>
      </c>
      <c r="B9" s="97" t="str">
        <f>+Inputs!B9</f>
        <v xml:space="preserve">Regulatory WACC (r)  </v>
      </c>
      <c r="D9" s="17">
        <f>+Inputs!D9</f>
        <v>7.1900000000000006E-2</v>
      </c>
      <c r="E9" s="17">
        <f>+Inputs!E9</f>
        <v>4.5699999999999998E-2</v>
      </c>
      <c r="F9" s="17">
        <f>+Inputs!F9</f>
        <v>0</v>
      </c>
      <c r="G9" s="17">
        <f>+Inputs!G9</f>
        <v>0</v>
      </c>
    </row>
    <row r="10" spans="1:27" hidden="1" outlineLevel="1" x14ac:dyDescent="0.35">
      <c r="A10" s="122" t="str">
        <f>+Inputs!A10</f>
        <v>TPM, clause 40(4)</v>
      </c>
      <c r="B10" s="97" t="str">
        <f>+Inputs!B10</f>
        <v>Regulatory cost of debt (CD)</v>
      </c>
      <c r="D10" s="17">
        <f>+Inputs!D10</f>
        <v>6.0900000000000003E-2</v>
      </c>
      <c r="E10" s="17">
        <f>+Inputs!E10</f>
        <v>2.92E-2</v>
      </c>
      <c r="F10" s="17">
        <f>+Inputs!F10</f>
        <v>0</v>
      </c>
      <c r="G10" s="17">
        <f>+Inputs!G10</f>
        <v>0</v>
      </c>
    </row>
    <row r="11" spans="1:27" hidden="1" outlineLevel="1" x14ac:dyDescent="0.35">
      <c r="A11" s="122" t="str">
        <f>+Inputs!A11</f>
        <v>TPM, clause 40(4)</v>
      </c>
      <c r="B11" s="97" t="str">
        <f>+Inputs!B11</f>
        <v>Regulatory leverage (L)</v>
      </c>
      <c r="D11" s="17">
        <f>+Inputs!D11</f>
        <v>0.44</v>
      </c>
      <c r="E11" s="17">
        <f>+Inputs!E11</f>
        <v>0.42</v>
      </c>
      <c r="F11" s="17">
        <f>+Inputs!F11</f>
        <v>0.42</v>
      </c>
      <c r="G11" s="17">
        <f>+Inputs!G11</f>
        <v>0.42</v>
      </c>
    </row>
    <row r="12" spans="1:27" hidden="1" outlineLevel="1" x14ac:dyDescent="0.35">
      <c r="A12" s="122" t="str">
        <f>+Inputs!A12</f>
        <v>TPM, clause 41(1)</v>
      </c>
      <c r="B12" s="97" t="str">
        <f>+Inputs!B12</f>
        <v>Attributed Opex Ratio (AOR)</v>
      </c>
      <c r="D12" s="58">
        <f>+Inputs!D12</f>
        <v>0</v>
      </c>
      <c r="E12" s="58">
        <f>+Inputs!E12</f>
        <v>1.0105814631963781</v>
      </c>
      <c r="F12" s="58">
        <f>+Inputs!F12</f>
        <v>0</v>
      </c>
      <c r="G12" s="58">
        <f>+Inputs!G12</f>
        <v>0</v>
      </c>
    </row>
    <row r="13" spans="1:27" hidden="1" outlineLevel="1" x14ac:dyDescent="0.35">
      <c r="A13" s="122" t="str">
        <f>+Inputs!A13</f>
        <v>TPM, clause 40(3)(5)</v>
      </c>
      <c r="B13" s="97" t="str">
        <f>+Inputs!B13</f>
        <v xml:space="preserve">Regulatory tax rate (r) </v>
      </c>
      <c r="C13" s="17">
        <f>+Inputs!C13</f>
        <v>0.28000000000000003</v>
      </c>
      <c r="E13" s="18"/>
      <c r="F13" s="18"/>
      <c r="G13" s="18"/>
    </row>
    <row r="14" spans="1:27" hidden="1" outlineLevel="1" x14ac:dyDescent="0.35">
      <c r="C14" s="15"/>
      <c r="D14" s="5"/>
      <c r="E14" s="5"/>
      <c r="F14" s="5"/>
      <c r="G14" s="5"/>
      <c r="H14" s="16"/>
      <c r="I14" s="16"/>
      <c r="J14" s="16"/>
      <c r="K14" s="16"/>
      <c r="L14" s="16"/>
      <c r="M14" s="16"/>
      <c r="N14" s="16"/>
      <c r="O14" s="16"/>
      <c r="P14" s="16"/>
      <c r="Q14" s="16"/>
      <c r="R14" s="16"/>
      <c r="S14" s="16"/>
      <c r="T14" s="16"/>
      <c r="U14" s="16"/>
      <c r="V14" s="16"/>
      <c r="W14" s="16"/>
      <c r="X14" s="16"/>
      <c r="Y14" s="16"/>
      <c r="Z14" s="16"/>
      <c r="AA14" s="16"/>
    </row>
    <row r="15" spans="1:27" s="3" customFormat="1" ht="18" collapsed="1" thickTop="1" thickBot="1" x14ac:dyDescent="0.45">
      <c r="A15" s="3" t="s">
        <v>8</v>
      </c>
      <c r="B15" s="127" t="str">
        <f>"for "&amp;Summary!B8&amp;" benefit based investment"</f>
        <v>for CSI_HV_LNI_HV_HVDC benefit based investment</v>
      </c>
      <c r="L15" s="127" t="s">
        <v>140</v>
      </c>
    </row>
    <row r="16" spans="1:27" ht="15" hidden="1" outlineLevel="1" thickTop="1" x14ac:dyDescent="0.35">
      <c r="A16" s="212" t="s">
        <v>32</v>
      </c>
      <c r="B16" s="212"/>
      <c r="C16" s="212"/>
      <c r="D16" s="212"/>
      <c r="E16" s="212"/>
      <c r="F16" s="212"/>
      <c r="G16" s="212"/>
      <c r="H16" s="212"/>
      <c r="I16" s="212"/>
      <c r="J16" s="212"/>
      <c r="K16" s="212"/>
      <c r="L16" s="212"/>
      <c r="M16" s="212"/>
    </row>
    <row r="17" spans="1:27" s="7" customFormat="1" hidden="1" outlineLevel="1" x14ac:dyDescent="0.35">
      <c r="A17" s="122" t="str">
        <f>+Inputs!A24</f>
        <v>TPM, clause 40(2)(a)</v>
      </c>
      <c r="B17" s="97" t="str">
        <f>+Inputs!B24</f>
        <v>Opening RAB value (V)</v>
      </c>
      <c r="C17" s="4"/>
      <c r="D17" s="4"/>
      <c r="E17" s="4"/>
      <c r="F17" s="4"/>
      <c r="G17" s="4"/>
      <c r="H17" s="4"/>
      <c r="I17" s="4"/>
      <c r="J17" s="72"/>
      <c r="K17" s="72"/>
      <c r="L17" s="11">
        <f>+Inputs!L24</f>
        <v>0</v>
      </c>
      <c r="M17" s="11">
        <f>+Inputs!M24</f>
        <v>0</v>
      </c>
      <c r="N17" s="11">
        <f>+Inputs!N24</f>
        <v>0</v>
      </c>
      <c r="O17" s="11">
        <f>+Inputs!O24</f>
        <v>0</v>
      </c>
      <c r="P17" s="11">
        <f>+Inputs!P24</f>
        <v>0</v>
      </c>
      <c r="Q17" s="11">
        <f>+Inputs!Q24</f>
        <v>0</v>
      </c>
      <c r="R17" s="11">
        <f>+Inputs!R24</f>
        <v>0</v>
      </c>
      <c r="S17" s="11">
        <f>+Inputs!S24</f>
        <v>0</v>
      </c>
      <c r="T17" s="11">
        <f>+Inputs!T24</f>
        <v>0</v>
      </c>
      <c r="U17" s="11">
        <f>+Inputs!U24</f>
        <v>0</v>
      </c>
      <c r="V17" s="11">
        <f>+Inputs!V24</f>
        <v>0</v>
      </c>
      <c r="W17" s="11">
        <f>+Inputs!W24</f>
        <v>0</v>
      </c>
      <c r="X17" s="11">
        <f>+Inputs!X24</f>
        <v>0</v>
      </c>
      <c r="Y17" s="11">
        <f>+Inputs!Y24</f>
        <v>0</v>
      </c>
      <c r="Z17" s="11">
        <f>+Inputs!Z24</f>
        <v>0</v>
      </c>
      <c r="AA17" s="11">
        <f>+Inputs!AA24</f>
        <v>0</v>
      </c>
    </row>
    <row r="18" spans="1:27" hidden="1" outlineLevel="1" x14ac:dyDescent="0.35">
      <c r="A18" s="122" t="str">
        <f>+Inputs!A25</f>
        <v>TPM, clause 40(1)</v>
      </c>
      <c r="B18" s="97" t="str">
        <f>+Inputs!B25</f>
        <v>Accounting Depreciation (Da)</v>
      </c>
      <c r="J18" s="72"/>
      <c r="K18" s="72"/>
      <c r="L18" s="11">
        <f>+Inputs!L25</f>
        <v>0.28099239999999925</v>
      </c>
      <c r="M18" s="11">
        <f>+Inputs!M25</f>
        <v>0</v>
      </c>
      <c r="N18" s="11">
        <f>+Inputs!N25</f>
        <v>0</v>
      </c>
      <c r="O18" s="11">
        <f>+Inputs!O25</f>
        <v>0</v>
      </c>
      <c r="P18" s="11">
        <f>+Inputs!P25</f>
        <v>0</v>
      </c>
      <c r="Q18" s="11">
        <f>+Inputs!Q25</f>
        <v>0</v>
      </c>
      <c r="R18" s="11">
        <f>+Inputs!R25</f>
        <v>0</v>
      </c>
      <c r="S18" s="11">
        <f>+Inputs!S25</f>
        <v>0</v>
      </c>
      <c r="T18" s="11">
        <f>+Inputs!T25</f>
        <v>0</v>
      </c>
      <c r="U18" s="11">
        <f>+Inputs!U25</f>
        <v>0</v>
      </c>
      <c r="V18" s="11">
        <f>+Inputs!V25</f>
        <v>0</v>
      </c>
      <c r="W18" s="11">
        <f>+Inputs!W25</f>
        <v>0</v>
      </c>
      <c r="X18" s="11">
        <f>+Inputs!X25</f>
        <v>0</v>
      </c>
      <c r="Y18" s="11">
        <f>+Inputs!Y25</f>
        <v>0</v>
      </c>
      <c r="Z18" s="11">
        <f>+Inputs!Z25</f>
        <v>0</v>
      </c>
      <c r="AA18" s="11">
        <f>+Inputs!AA25</f>
        <v>0</v>
      </c>
    </row>
    <row r="19" spans="1:27" hidden="1" outlineLevel="1" x14ac:dyDescent="0.35">
      <c r="A19" s="122" t="str">
        <f>+Inputs!A26</f>
        <v>TPM, clause 40(3)</v>
      </c>
      <c r="B19" s="97" t="str">
        <f>+Inputs!B26</f>
        <v>Tax Depreciation (TD)</v>
      </c>
      <c r="J19" s="72"/>
      <c r="K19" s="72"/>
      <c r="L19" s="11">
        <f>+Inputs!L26</f>
        <v>0.7524829699999992</v>
      </c>
      <c r="M19" s="11">
        <f>+Inputs!M26</f>
        <v>0</v>
      </c>
      <c r="N19" s="11">
        <f>+Inputs!N26</f>
        <v>0</v>
      </c>
      <c r="O19" s="11">
        <f>+Inputs!O26</f>
        <v>0</v>
      </c>
      <c r="P19" s="11">
        <f>+Inputs!P26</f>
        <v>0</v>
      </c>
      <c r="Q19" s="11">
        <f>+Inputs!Q26</f>
        <v>0</v>
      </c>
      <c r="R19" s="11">
        <f>+Inputs!R26</f>
        <v>0</v>
      </c>
      <c r="S19" s="11">
        <f>+Inputs!S26</f>
        <v>0</v>
      </c>
      <c r="T19" s="11">
        <f>+Inputs!T26</f>
        <v>0</v>
      </c>
      <c r="U19" s="11">
        <f>+Inputs!U26</f>
        <v>0</v>
      </c>
      <c r="V19" s="11">
        <f>+Inputs!V26</f>
        <v>0</v>
      </c>
      <c r="W19" s="11">
        <f>+Inputs!W26</f>
        <v>0</v>
      </c>
      <c r="X19" s="11">
        <f>+Inputs!X26</f>
        <v>0</v>
      </c>
      <c r="Y19" s="11">
        <f>+Inputs!Y26</f>
        <v>0</v>
      </c>
      <c r="Z19" s="11">
        <f>+Inputs!Z26</f>
        <v>0</v>
      </c>
      <c r="AA19" s="11">
        <f>+Inputs!AA26</f>
        <v>0</v>
      </c>
    </row>
    <row r="20" spans="1:27" hidden="1" outlineLevel="1" x14ac:dyDescent="0.35">
      <c r="A20" s="122" t="str">
        <f>+Inputs!A27</f>
        <v>TPM, clause 40(2)(a)(b)</v>
      </c>
      <c r="B20" s="97" t="str">
        <f>+Inputs!B27</f>
        <v>Value of commissioned assets (V)</v>
      </c>
      <c r="J20" s="72"/>
      <c r="K20" s="72"/>
      <c r="L20" s="11">
        <f>+Inputs!L27</f>
        <v>5.4268278099999909</v>
      </c>
      <c r="M20" s="11">
        <f>+Inputs!M27</f>
        <v>0</v>
      </c>
      <c r="N20" s="11">
        <f>+Inputs!N27</f>
        <v>0</v>
      </c>
      <c r="O20" s="11">
        <f>+Inputs!O27</f>
        <v>0</v>
      </c>
      <c r="P20" s="11">
        <f>+Inputs!P27</f>
        <v>0</v>
      </c>
      <c r="Q20" s="11">
        <f>+Inputs!Q27</f>
        <v>0</v>
      </c>
      <c r="R20" s="11">
        <f>+Inputs!R27</f>
        <v>0</v>
      </c>
      <c r="S20" s="11">
        <f>+Inputs!S27</f>
        <v>0</v>
      </c>
      <c r="T20" s="11">
        <f>+Inputs!T27</f>
        <v>0</v>
      </c>
      <c r="U20" s="11">
        <f>+Inputs!U27</f>
        <v>0</v>
      </c>
      <c r="V20" s="11">
        <f>+Inputs!V27</f>
        <v>0</v>
      </c>
      <c r="W20" s="11">
        <f>+Inputs!W27</f>
        <v>0</v>
      </c>
      <c r="X20" s="11">
        <f>+Inputs!X27</f>
        <v>0</v>
      </c>
      <c r="Y20" s="11">
        <f>+Inputs!Y27</f>
        <v>0</v>
      </c>
      <c r="Z20" s="11">
        <f>+Inputs!Z27</f>
        <v>0</v>
      </c>
      <c r="AA20" s="11">
        <f>+Inputs!AA27</f>
        <v>0</v>
      </c>
    </row>
    <row r="21" spans="1:27" hidden="1" outlineLevel="1" x14ac:dyDescent="0.35">
      <c r="A21" s="122" t="str">
        <f>+Inputs!A28</f>
        <v>TPM, clause 41(1)</v>
      </c>
      <c r="B21" s="97" t="str">
        <f>+Inputs!B28</f>
        <v>Transmission alternatives costs and MCP opex (TA + MCP)</v>
      </c>
      <c r="C21" s="60"/>
      <c r="J21" s="72"/>
      <c r="K21" s="72"/>
      <c r="L21" s="11">
        <f>+Inputs!L28</f>
        <v>0</v>
      </c>
      <c r="M21" s="11">
        <f>+Inputs!M28</f>
        <v>0</v>
      </c>
      <c r="N21" s="11">
        <f>+Inputs!N28</f>
        <v>0</v>
      </c>
      <c r="O21" s="11">
        <f>+Inputs!O28</f>
        <v>0</v>
      </c>
      <c r="P21" s="11">
        <f>+Inputs!P28</f>
        <v>0</v>
      </c>
      <c r="Q21" s="11">
        <f>+Inputs!Q28</f>
        <v>0</v>
      </c>
      <c r="R21" s="11">
        <f>+Inputs!R28</f>
        <v>0</v>
      </c>
      <c r="S21" s="11">
        <f>+Inputs!S28</f>
        <v>0</v>
      </c>
      <c r="T21" s="11">
        <f>+Inputs!T28</f>
        <v>0</v>
      </c>
      <c r="U21" s="11">
        <f>+Inputs!U28</f>
        <v>0</v>
      </c>
      <c r="V21" s="11">
        <f>+Inputs!V28</f>
        <v>0</v>
      </c>
      <c r="W21" s="11">
        <f>+Inputs!W28</f>
        <v>0</v>
      </c>
      <c r="X21" s="11">
        <f>+Inputs!X28</f>
        <v>0</v>
      </c>
      <c r="Y21" s="11">
        <f>+Inputs!Y28</f>
        <v>0</v>
      </c>
      <c r="Z21" s="11">
        <f>+Inputs!Z28</f>
        <v>0</v>
      </c>
      <c r="AA21" s="11">
        <f>+Inputs!AA28</f>
        <v>0</v>
      </c>
    </row>
    <row r="22" spans="1:27" hidden="1" outlineLevel="1" x14ac:dyDescent="0.35">
      <c r="A22" s="122" t="str">
        <f>+Inputs!A29</f>
        <v>TPM, clause 41(1)</v>
      </c>
      <c r="B22" s="97" t="str">
        <f>+Inputs!B29</f>
        <v>HVDC insurance and reserves costs (HVDC)</v>
      </c>
      <c r="C22" s="60"/>
      <c r="J22" s="72"/>
      <c r="K22" s="72"/>
      <c r="L22" s="11">
        <f>+Inputs!L29</f>
        <v>0</v>
      </c>
      <c r="M22" s="11">
        <f>+Inputs!M29</f>
        <v>0</v>
      </c>
      <c r="N22" s="11">
        <f>+Inputs!N29</f>
        <v>0</v>
      </c>
      <c r="O22" s="11">
        <f>+Inputs!O29</f>
        <v>0</v>
      </c>
      <c r="P22" s="11">
        <f>+Inputs!P29</f>
        <v>0</v>
      </c>
      <c r="Q22" s="11">
        <f>+Inputs!Q29</f>
        <v>0</v>
      </c>
      <c r="R22" s="11">
        <f>+Inputs!R29</f>
        <v>0</v>
      </c>
      <c r="S22" s="11">
        <f>+Inputs!S29</f>
        <v>0</v>
      </c>
      <c r="T22" s="11">
        <f>+Inputs!T29</f>
        <v>0</v>
      </c>
      <c r="U22" s="11">
        <f>+Inputs!U29</f>
        <v>0</v>
      </c>
      <c r="V22" s="11">
        <f>+Inputs!V29</f>
        <v>0</v>
      </c>
      <c r="W22" s="11">
        <f>+Inputs!W29</f>
        <v>0</v>
      </c>
      <c r="X22" s="11">
        <f>+Inputs!X29</f>
        <v>0</v>
      </c>
      <c r="Y22" s="11">
        <f>+Inputs!Y29</f>
        <v>0</v>
      </c>
      <c r="Z22" s="11">
        <f>+Inputs!Z29</f>
        <v>0</v>
      </c>
      <c r="AA22" s="11">
        <f>+Inputs!AA29</f>
        <v>0</v>
      </c>
    </row>
    <row r="23" spans="1:27" hidden="1" outlineLevel="1" x14ac:dyDescent="0.35">
      <c r="I23" s="154" t="s">
        <v>51</v>
      </c>
      <c r="L23" s="168">
        <f>+SUM(L17:L22)-SUM(Inputs!L24:L29)</f>
        <v>0</v>
      </c>
      <c r="M23" s="168">
        <f>+SUM(M17:M22)-SUM(Inputs!M24:M29)</f>
        <v>0</v>
      </c>
      <c r="N23" s="168">
        <f>+SUM(N17:N22)-SUM(Inputs!N24:N29)</f>
        <v>0</v>
      </c>
      <c r="O23" s="168">
        <f>+SUM(O17:O22)-SUM(Inputs!O24:O29)</f>
        <v>0</v>
      </c>
      <c r="P23" s="168">
        <f>+SUM(P17:P22)-SUM(Inputs!P24:P29)</f>
        <v>0</v>
      </c>
      <c r="Q23" s="168">
        <f>+SUM(Q17:Q22)-SUM(Inputs!Q24:Q29)</f>
        <v>0</v>
      </c>
      <c r="R23" s="168">
        <f>+SUM(R17:R22)-SUM(Inputs!R24:R29)</f>
        <v>0</v>
      </c>
      <c r="S23" s="168">
        <f>+SUM(S17:S22)-SUM(Inputs!S24:S29)</f>
        <v>0</v>
      </c>
      <c r="T23" s="168">
        <f>+SUM(T17:T22)-SUM(Inputs!T24:T29)</f>
        <v>0</v>
      </c>
      <c r="U23" s="168">
        <f>+SUM(U17:U22)-SUM(Inputs!U24:U29)</f>
        <v>0</v>
      </c>
      <c r="V23" s="168">
        <f>+SUM(V17:V22)-SUM(Inputs!V24:V29)</f>
        <v>0</v>
      </c>
      <c r="W23" s="168">
        <f>+SUM(W17:W22)-SUM(Inputs!W24:W29)</f>
        <v>0</v>
      </c>
      <c r="X23" s="168">
        <f>+SUM(X17:X22)-SUM(Inputs!X24:X29)</f>
        <v>0</v>
      </c>
      <c r="Y23" s="168">
        <f>+SUM(Y17:Y22)-SUM(Inputs!Y24:Y29)</f>
        <v>0</v>
      </c>
      <c r="Z23" s="168">
        <f>+SUM(Z17:Z22)-SUM(Inputs!Z24:Z29)</f>
        <v>0</v>
      </c>
      <c r="AA23" s="168">
        <f>+SUM(AA17:AA22)-SUM(Inputs!AA24:AA29)</f>
        <v>0</v>
      </c>
    </row>
    <row r="24" spans="1:27" s="3" customFormat="1" ht="18" collapsed="1" thickTop="1" thickBot="1" x14ac:dyDescent="0.45">
      <c r="A24" s="3" t="s">
        <v>227</v>
      </c>
      <c r="B24" s="127" t="str">
        <f>"for "&amp;Summary!B8&amp;" benefit based investment"</f>
        <v>for CSI_HV_LNI_HV_HVDC benefit based investment</v>
      </c>
    </row>
    <row r="25" spans="1:27" ht="15" hidden="1" outlineLevel="1" thickTop="1" x14ac:dyDescent="0.35">
      <c r="A25" s="212" t="s">
        <v>32</v>
      </c>
      <c r="B25" s="212"/>
      <c r="C25" s="212"/>
      <c r="D25" s="212"/>
      <c r="E25" s="212"/>
      <c r="F25" s="212"/>
      <c r="G25" s="212"/>
      <c r="H25" s="212"/>
      <c r="I25" s="212"/>
      <c r="J25" s="212"/>
      <c r="K25" s="212"/>
      <c r="L25" s="212"/>
      <c r="M25" s="212"/>
    </row>
    <row r="26" spans="1:27" hidden="1" outlineLevel="1" x14ac:dyDescent="0.35">
      <c r="A26" s="122" t="s">
        <v>222</v>
      </c>
      <c r="B26" s="128" t="str">
        <f>+B18</f>
        <v>Accounting Depreciation (Da)</v>
      </c>
      <c r="C26" s="20"/>
      <c r="D26" s="20"/>
      <c r="E26" s="20"/>
      <c r="F26" s="20"/>
      <c r="G26" s="20"/>
      <c r="H26" s="20"/>
      <c r="I26" s="20"/>
      <c r="J26" s="20"/>
      <c r="K26" s="20"/>
      <c r="L26" s="35">
        <f>+J18</f>
        <v>0</v>
      </c>
      <c r="M26" s="35">
        <f t="shared" ref="M26:AA26" si="0">+K18</f>
        <v>0</v>
      </c>
      <c r="N26" s="35">
        <f t="shared" si="0"/>
        <v>0.28099239999999925</v>
      </c>
      <c r="O26" s="35">
        <f t="shared" si="0"/>
        <v>0</v>
      </c>
      <c r="P26" s="35">
        <f t="shared" si="0"/>
        <v>0</v>
      </c>
      <c r="Q26" s="35">
        <f t="shared" si="0"/>
        <v>0</v>
      </c>
      <c r="R26" s="35">
        <f t="shared" si="0"/>
        <v>0</v>
      </c>
      <c r="S26" s="35">
        <f t="shared" si="0"/>
        <v>0</v>
      </c>
      <c r="T26" s="35">
        <f t="shared" si="0"/>
        <v>0</v>
      </c>
      <c r="U26" s="35">
        <f t="shared" si="0"/>
        <v>0</v>
      </c>
      <c r="V26" s="35">
        <f t="shared" si="0"/>
        <v>0</v>
      </c>
      <c r="W26" s="35">
        <f t="shared" si="0"/>
        <v>0</v>
      </c>
      <c r="X26" s="35">
        <f t="shared" si="0"/>
        <v>0</v>
      </c>
      <c r="Y26" s="35">
        <f t="shared" si="0"/>
        <v>0</v>
      </c>
      <c r="Z26" s="35">
        <f t="shared" si="0"/>
        <v>0</v>
      </c>
      <c r="AA26" s="35">
        <f t="shared" si="0"/>
        <v>0</v>
      </c>
    </row>
    <row r="27" spans="1:27" hidden="1" outlineLevel="1" x14ac:dyDescent="0.35">
      <c r="A27" s="122" t="s">
        <v>225</v>
      </c>
      <c r="B27" s="128" t="str">
        <f>+B53</f>
        <v>Capital charge (C)</v>
      </c>
      <c r="C27" s="20"/>
      <c r="D27" s="20"/>
      <c r="E27" s="20"/>
      <c r="F27" s="20"/>
      <c r="G27" s="20"/>
      <c r="H27" s="20"/>
      <c r="I27" s="20"/>
      <c r="J27" s="20"/>
      <c r="K27" s="20"/>
      <c r="L27" s="36">
        <f>+L53</f>
        <v>0</v>
      </c>
      <c r="M27" s="25">
        <f t="shared" ref="M27:AA27" si="1">+M53</f>
        <v>0</v>
      </c>
      <c r="N27" s="25">
        <f t="shared" si="1"/>
        <v>0.12400301545849979</v>
      </c>
      <c r="O27" s="25">
        <f t="shared" si="1"/>
        <v>0.23516467823699957</v>
      </c>
      <c r="P27" s="25">
        <f t="shared" si="1"/>
        <v>0.23516467823699957</v>
      </c>
      <c r="Q27" s="25">
        <f t="shared" si="1"/>
        <v>0.23516467823699957</v>
      </c>
      <c r="R27" s="25">
        <f t="shared" si="1"/>
        <v>0</v>
      </c>
      <c r="S27" s="25">
        <f t="shared" si="1"/>
        <v>0</v>
      </c>
      <c r="T27" s="25">
        <f t="shared" si="1"/>
        <v>0</v>
      </c>
      <c r="U27" s="25">
        <f t="shared" si="1"/>
        <v>0</v>
      </c>
      <c r="V27" s="25">
        <f t="shared" si="1"/>
        <v>0</v>
      </c>
      <c r="W27" s="25">
        <f t="shared" si="1"/>
        <v>0</v>
      </c>
      <c r="X27" s="25">
        <f t="shared" si="1"/>
        <v>0</v>
      </c>
      <c r="Y27" s="25">
        <f t="shared" si="1"/>
        <v>0</v>
      </c>
      <c r="Z27" s="25">
        <f t="shared" si="1"/>
        <v>0</v>
      </c>
      <c r="AA27" s="25">
        <f t="shared" si="1"/>
        <v>0</v>
      </c>
    </row>
    <row r="28" spans="1:27" hidden="1" outlineLevel="1" x14ac:dyDescent="0.35">
      <c r="A28" s="122" t="s">
        <v>225</v>
      </c>
      <c r="B28" s="128" t="str">
        <f>+B66</f>
        <v>Attributed opex component (AO)</v>
      </c>
      <c r="C28" s="20"/>
      <c r="D28" s="20"/>
      <c r="E28" s="20"/>
      <c r="F28" s="20"/>
      <c r="G28" s="20"/>
      <c r="H28" s="20"/>
      <c r="I28" s="20"/>
      <c r="J28" s="20"/>
      <c r="K28" s="20"/>
      <c r="L28" s="25">
        <f>+L66</f>
        <v>0</v>
      </c>
      <c r="M28" s="25">
        <f t="shared" ref="M28:AA28" si="2">+M66</f>
        <v>0</v>
      </c>
      <c r="N28" s="25">
        <f t="shared" si="2"/>
        <v>0.28396571073906118</v>
      </c>
      <c r="O28" s="25">
        <f t="shared" si="2"/>
        <v>0</v>
      </c>
      <c r="P28" s="25">
        <f t="shared" si="2"/>
        <v>0</v>
      </c>
      <c r="Q28" s="25">
        <f t="shared" si="2"/>
        <v>0</v>
      </c>
      <c r="R28" s="25">
        <f t="shared" si="2"/>
        <v>0</v>
      </c>
      <c r="S28" s="25">
        <f t="shared" si="2"/>
        <v>0</v>
      </c>
      <c r="T28" s="25">
        <f t="shared" si="2"/>
        <v>0</v>
      </c>
      <c r="U28" s="25">
        <f t="shared" si="2"/>
        <v>0</v>
      </c>
      <c r="V28" s="25">
        <f t="shared" si="2"/>
        <v>0</v>
      </c>
      <c r="W28" s="25">
        <f t="shared" si="2"/>
        <v>0</v>
      </c>
      <c r="X28" s="25">
        <f t="shared" si="2"/>
        <v>0</v>
      </c>
      <c r="Y28" s="25">
        <f t="shared" si="2"/>
        <v>0</v>
      </c>
      <c r="Z28" s="25">
        <f t="shared" si="2"/>
        <v>0</v>
      </c>
      <c r="AA28" s="25">
        <f t="shared" si="2"/>
        <v>0</v>
      </c>
    </row>
    <row r="29" spans="1:27" hidden="1" outlineLevel="1" x14ac:dyDescent="0.35">
      <c r="A29" s="122" t="s">
        <v>225</v>
      </c>
      <c r="B29" s="128" t="str">
        <f>+B87</f>
        <v>Sum of Transpower's depreciation tax loss/gain and income tax on the capital charge (Ta)</v>
      </c>
      <c r="C29" s="20"/>
      <c r="D29" s="20"/>
      <c r="E29" s="20"/>
      <c r="F29" s="20"/>
      <c r="G29" s="20"/>
      <c r="H29" s="20"/>
      <c r="I29" s="20"/>
      <c r="J29" s="20"/>
      <c r="K29" s="20"/>
      <c r="L29" s="36">
        <f>+L87</f>
        <v>0</v>
      </c>
      <c r="M29" s="36">
        <f t="shared" ref="M29:AA29" si="3">+M87</f>
        <v>0</v>
      </c>
      <c r="N29" s="36">
        <f t="shared" si="3"/>
        <v>-0.13513404898836118</v>
      </c>
      <c r="O29" s="36">
        <f t="shared" si="3"/>
        <v>6.6910726076739882E-2</v>
      </c>
      <c r="P29" s="36">
        <f t="shared" si="3"/>
        <v>6.6910726076739882E-2</v>
      </c>
      <c r="Q29" s="36">
        <f t="shared" si="3"/>
        <v>6.6910726076739882E-2</v>
      </c>
      <c r="R29" s="36">
        <f t="shared" si="3"/>
        <v>0</v>
      </c>
      <c r="S29" s="36">
        <f t="shared" si="3"/>
        <v>0</v>
      </c>
      <c r="T29" s="36">
        <f t="shared" si="3"/>
        <v>0</v>
      </c>
      <c r="U29" s="36">
        <f t="shared" si="3"/>
        <v>0</v>
      </c>
      <c r="V29" s="36">
        <f t="shared" si="3"/>
        <v>0</v>
      </c>
      <c r="W29" s="36">
        <f t="shared" si="3"/>
        <v>0</v>
      </c>
      <c r="X29" s="36">
        <f t="shared" si="3"/>
        <v>0</v>
      </c>
      <c r="Y29" s="36">
        <f t="shared" si="3"/>
        <v>0</v>
      </c>
      <c r="Z29" s="36">
        <f t="shared" si="3"/>
        <v>0</v>
      </c>
      <c r="AA29" s="36">
        <f t="shared" si="3"/>
        <v>0</v>
      </c>
    </row>
    <row r="30" spans="1:27" hidden="1" outlineLevel="1" x14ac:dyDescent="0.35">
      <c r="A30" s="122" t="s">
        <v>226</v>
      </c>
      <c r="B30" s="130" t="s">
        <v>142</v>
      </c>
      <c r="C30" s="55"/>
      <c r="D30" s="55"/>
      <c r="E30" s="55"/>
      <c r="F30" s="55"/>
      <c r="G30" s="55"/>
      <c r="H30" s="55"/>
      <c r="I30" s="55"/>
      <c r="J30" s="55"/>
      <c r="K30" s="55"/>
      <c r="L30" s="19">
        <f t="shared" ref="L30:AA30" si="4">+SUM(L26:L29)</f>
        <v>0</v>
      </c>
      <c r="M30" s="19">
        <f t="shared" si="4"/>
        <v>0</v>
      </c>
      <c r="N30" s="19">
        <f t="shared" si="4"/>
        <v>0.5538270772091991</v>
      </c>
      <c r="O30" s="19">
        <f t="shared" si="4"/>
        <v>0.30207540431373947</v>
      </c>
      <c r="P30" s="19">
        <f t="shared" si="4"/>
        <v>0.30207540431373947</v>
      </c>
      <c r="Q30" s="19">
        <f t="shared" si="4"/>
        <v>0.30207540431373947</v>
      </c>
      <c r="R30" s="19">
        <f t="shared" si="4"/>
        <v>0</v>
      </c>
      <c r="S30" s="19">
        <f t="shared" si="4"/>
        <v>0</v>
      </c>
      <c r="T30" s="19">
        <f t="shared" si="4"/>
        <v>0</v>
      </c>
      <c r="U30" s="19">
        <f t="shared" si="4"/>
        <v>0</v>
      </c>
      <c r="V30" s="19">
        <f t="shared" si="4"/>
        <v>0</v>
      </c>
      <c r="W30" s="19">
        <f t="shared" si="4"/>
        <v>0</v>
      </c>
      <c r="X30" s="19">
        <f t="shared" si="4"/>
        <v>0</v>
      </c>
      <c r="Y30" s="19">
        <f t="shared" si="4"/>
        <v>0</v>
      </c>
      <c r="Z30" s="19">
        <f t="shared" si="4"/>
        <v>0</v>
      </c>
      <c r="AA30" s="19">
        <f t="shared" si="4"/>
        <v>0</v>
      </c>
    </row>
    <row r="31" spans="1:27" hidden="1" outlineLevel="1" x14ac:dyDescent="0.35">
      <c r="A31" s="8"/>
      <c r="B31" s="20"/>
      <c r="C31" s="20"/>
      <c r="D31" s="20"/>
      <c r="E31" s="20"/>
      <c r="F31" s="20"/>
      <c r="G31" s="20"/>
      <c r="H31" s="20"/>
      <c r="I31" s="20"/>
      <c r="J31" s="20"/>
      <c r="K31" s="154" t="s">
        <v>51</v>
      </c>
      <c r="L31" s="168">
        <f>+L30-L53-L66-L87-L26</f>
        <v>0</v>
      </c>
      <c r="M31" s="168">
        <f t="shared" ref="M31:AA31" si="5">+M30-M53-M66-M87-M26</f>
        <v>0</v>
      </c>
      <c r="N31" s="168">
        <f t="shared" si="5"/>
        <v>0</v>
      </c>
      <c r="O31" s="168">
        <f t="shared" si="5"/>
        <v>1.3877787807814457E-17</v>
      </c>
      <c r="P31" s="168">
        <f t="shared" si="5"/>
        <v>1.3877787807814457E-17</v>
      </c>
      <c r="Q31" s="168">
        <f t="shared" si="5"/>
        <v>1.3877787807814457E-17</v>
      </c>
      <c r="R31" s="168">
        <f t="shared" si="5"/>
        <v>0</v>
      </c>
      <c r="S31" s="168">
        <f t="shared" si="5"/>
        <v>0</v>
      </c>
      <c r="T31" s="168">
        <f t="shared" si="5"/>
        <v>0</v>
      </c>
      <c r="U31" s="168">
        <f t="shared" si="5"/>
        <v>0</v>
      </c>
      <c r="V31" s="168">
        <f t="shared" si="5"/>
        <v>0</v>
      </c>
      <c r="W31" s="168">
        <f t="shared" si="5"/>
        <v>0</v>
      </c>
      <c r="X31" s="168">
        <f t="shared" si="5"/>
        <v>0</v>
      </c>
      <c r="Y31" s="168">
        <f t="shared" si="5"/>
        <v>0</v>
      </c>
      <c r="Z31" s="168">
        <f t="shared" si="5"/>
        <v>0</v>
      </c>
      <c r="AA31" s="168">
        <f t="shared" si="5"/>
        <v>0</v>
      </c>
    </row>
    <row r="32" spans="1:27" s="3" customFormat="1" ht="18" collapsed="1" thickTop="1" thickBot="1" x14ac:dyDescent="0.45">
      <c r="A32" s="3" t="s">
        <v>144</v>
      </c>
    </row>
    <row r="33" spans="1:27" ht="15" hidden="1" outlineLevel="1" thickTop="1" x14ac:dyDescent="0.35">
      <c r="A33" s="212" t="s">
        <v>32</v>
      </c>
      <c r="B33" s="212"/>
      <c r="C33" s="212"/>
      <c r="D33" s="212"/>
      <c r="E33" s="212"/>
      <c r="F33" s="212"/>
      <c r="G33" s="212"/>
      <c r="H33" s="212"/>
      <c r="I33" s="212"/>
      <c r="J33" s="212"/>
      <c r="K33" s="212"/>
      <c r="L33" s="212"/>
      <c r="M33" s="212"/>
    </row>
    <row r="34" spans="1:27" s="7" customFormat="1" hidden="1" outlineLevel="1" x14ac:dyDescent="0.35">
      <c r="B34" s="132" t="str">
        <f>+B17</f>
        <v>Opening RAB value (V)</v>
      </c>
      <c r="C34" s="12"/>
      <c r="D34" s="12"/>
      <c r="E34" s="12"/>
      <c r="F34" s="12"/>
      <c r="G34" s="12"/>
      <c r="H34" s="12"/>
      <c r="I34" s="12"/>
      <c r="J34" s="12"/>
      <c r="K34" s="12"/>
      <c r="L34" s="13">
        <f>IF(J17&gt;0,J17,K37)</f>
        <v>0</v>
      </c>
      <c r="M34" s="13">
        <f t="shared" ref="M34:AA34" si="6">IF(K17&gt;0,K17,L37)</f>
        <v>0</v>
      </c>
      <c r="N34" s="13">
        <f t="shared" si="6"/>
        <v>0</v>
      </c>
      <c r="O34" s="13">
        <f t="shared" si="6"/>
        <v>5.1458354099999912</v>
      </c>
      <c r="P34" s="13">
        <f t="shared" si="6"/>
        <v>5.1458354099999912</v>
      </c>
      <c r="Q34" s="13">
        <f t="shared" si="6"/>
        <v>5.1458354099999912</v>
      </c>
      <c r="R34" s="13">
        <f t="shared" si="6"/>
        <v>5.1458354099999912</v>
      </c>
      <c r="S34" s="13">
        <f t="shared" si="6"/>
        <v>5.1458354099999912</v>
      </c>
      <c r="T34" s="13">
        <f t="shared" si="6"/>
        <v>5.1458354099999912</v>
      </c>
      <c r="U34" s="13">
        <f t="shared" si="6"/>
        <v>5.1458354099999912</v>
      </c>
      <c r="V34" s="13">
        <f t="shared" si="6"/>
        <v>5.1458354099999912</v>
      </c>
      <c r="W34" s="13">
        <f t="shared" si="6"/>
        <v>5.1458354099999912</v>
      </c>
      <c r="X34" s="13">
        <f t="shared" si="6"/>
        <v>5.1458354099999912</v>
      </c>
      <c r="Y34" s="13">
        <f t="shared" si="6"/>
        <v>5.1458354099999912</v>
      </c>
      <c r="Z34" s="13">
        <f t="shared" si="6"/>
        <v>5.1458354099999912</v>
      </c>
      <c r="AA34" s="13">
        <f t="shared" si="6"/>
        <v>5.1458354099999912</v>
      </c>
    </row>
    <row r="35" spans="1:27" hidden="1" outlineLevel="1" x14ac:dyDescent="0.35">
      <c r="A35" s="133" t="s">
        <v>7</v>
      </c>
      <c r="B35" s="97" t="str">
        <f>+B18</f>
        <v>Accounting Depreciation (Da)</v>
      </c>
      <c r="L35" s="9">
        <f>+J18</f>
        <v>0</v>
      </c>
      <c r="M35" s="9">
        <f t="shared" ref="M35:AA35" si="7">+K18</f>
        <v>0</v>
      </c>
      <c r="N35" s="9">
        <f t="shared" si="7"/>
        <v>0.28099239999999925</v>
      </c>
      <c r="O35" s="9">
        <f t="shared" si="7"/>
        <v>0</v>
      </c>
      <c r="P35" s="9">
        <f t="shared" si="7"/>
        <v>0</v>
      </c>
      <c r="Q35" s="9">
        <f t="shared" si="7"/>
        <v>0</v>
      </c>
      <c r="R35" s="9">
        <f t="shared" si="7"/>
        <v>0</v>
      </c>
      <c r="S35" s="9">
        <f t="shared" si="7"/>
        <v>0</v>
      </c>
      <c r="T35" s="9">
        <f t="shared" si="7"/>
        <v>0</v>
      </c>
      <c r="U35" s="9">
        <f t="shared" si="7"/>
        <v>0</v>
      </c>
      <c r="V35" s="9">
        <f t="shared" si="7"/>
        <v>0</v>
      </c>
      <c r="W35" s="9">
        <f t="shared" si="7"/>
        <v>0</v>
      </c>
      <c r="X35" s="9">
        <f t="shared" si="7"/>
        <v>0</v>
      </c>
      <c r="Y35" s="9">
        <f t="shared" si="7"/>
        <v>0</v>
      </c>
      <c r="Z35" s="9">
        <f t="shared" si="7"/>
        <v>0</v>
      </c>
      <c r="AA35" s="9">
        <f t="shared" si="7"/>
        <v>0</v>
      </c>
    </row>
    <row r="36" spans="1:27" hidden="1" outlineLevel="1" x14ac:dyDescent="0.35">
      <c r="A36" s="133" t="s">
        <v>9</v>
      </c>
      <c r="B36" s="99" t="str">
        <f>+B20</f>
        <v>Value of commissioned assets (V)</v>
      </c>
      <c r="C36" s="12"/>
      <c r="D36" s="12"/>
      <c r="E36" s="12"/>
      <c r="F36" s="12"/>
      <c r="G36" s="12"/>
      <c r="H36" s="12"/>
      <c r="I36" s="12"/>
      <c r="J36" s="12"/>
      <c r="K36" s="12"/>
      <c r="L36" s="13">
        <f>+J20</f>
        <v>0</v>
      </c>
      <c r="M36" s="13">
        <f t="shared" ref="M36:AA36" si="8">+K20</f>
        <v>0</v>
      </c>
      <c r="N36" s="13">
        <f t="shared" si="8"/>
        <v>5.4268278099999909</v>
      </c>
      <c r="O36" s="13">
        <f t="shared" si="8"/>
        <v>0</v>
      </c>
      <c r="P36" s="13">
        <f t="shared" si="8"/>
        <v>0</v>
      </c>
      <c r="Q36" s="13">
        <f t="shared" si="8"/>
        <v>0</v>
      </c>
      <c r="R36" s="13">
        <f t="shared" si="8"/>
        <v>0</v>
      </c>
      <c r="S36" s="13">
        <f t="shared" si="8"/>
        <v>0</v>
      </c>
      <c r="T36" s="13">
        <f t="shared" si="8"/>
        <v>0</v>
      </c>
      <c r="U36" s="13">
        <f t="shared" si="8"/>
        <v>0</v>
      </c>
      <c r="V36" s="13">
        <f t="shared" si="8"/>
        <v>0</v>
      </c>
      <c r="W36" s="13">
        <f t="shared" si="8"/>
        <v>0</v>
      </c>
      <c r="X36" s="13">
        <f t="shared" si="8"/>
        <v>0</v>
      </c>
      <c r="Y36" s="13">
        <f t="shared" si="8"/>
        <v>0</v>
      </c>
      <c r="Z36" s="13">
        <f t="shared" si="8"/>
        <v>0</v>
      </c>
      <c r="AA36" s="13">
        <f t="shared" si="8"/>
        <v>0</v>
      </c>
    </row>
    <row r="37" spans="1:27" hidden="1" outlineLevel="1" x14ac:dyDescent="0.35">
      <c r="A37" s="133" t="s">
        <v>93</v>
      </c>
      <c r="B37" s="129" t="s">
        <v>145</v>
      </c>
      <c r="K37" s="43"/>
      <c r="L37" s="14">
        <f>+L34-L35+L36</f>
        <v>0</v>
      </c>
      <c r="M37" s="14">
        <f t="shared" ref="M37:AA37" si="9">+M34-M35+M36</f>
        <v>0</v>
      </c>
      <c r="N37" s="14">
        <f t="shared" si="9"/>
        <v>5.1458354099999912</v>
      </c>
      <c r="O37" s="14">
        <f t="shared" si="9"/>
        <v>5.1458354099999912</v>
      </c>
      <c r="P37" s="14">
        <f t="shared" si="9"/>
        <v>5.1458354099999912</v>
      </c>
      <c r="Q37" s="14">
        <f t="shared" si="9"/>
        <v>5.1458354099999912</v>
      </c>
      <c r="R37" s="14">
        <f t="shared" si="9"/>
        <v>5.1458354099999912</v>
      </c>
      <c r="S37" s="14">
        <f t="shared" si="9"/>
        <v>5.1458354099999912</v>
      </c>
      <c r="T37" s="14">
        <f t="shared" si="9"/>
        <v>5.1458354099999912</v>
      </c>
      <c r="U37" s="14">
        <f t="shared" si="9"/>
        <v>5.1458354099999912</v>
      </c>
      <c r="V37" s="14">
        <f t="shared" si="9"/>
        <v>5.1458354099999912</v>
      </c>
      <c r="W37" s="14">
        <f t="shared" si="9"/>
        <v>5.1458354099999912</v>
      </c>
      <c r="X37" s="14">
        <f t="shared" si="9"/>
        <v>5.1458354099999912</v>
      </c>
      <c r="Y37" s="14">
        <f t="shared" si="9"/>
        <v>5.1458354099999912</v>
      </c>
      <c r="Z37" s="14">
        <f t="shared" si="9"/>
        <v>5.1458354099999912</v>
      </c>
      <c r="AA37" s="14">
        <f t="shared" si="9"/>
        <v>5.1458354099999912</v>
      </c>
    </row>
    <row r="38" spans="1:27" ht="15.75" hidden="1" customHeight="1" outlineLevel="1" x14ac:dyDescent="0.35"/>
    <row r="39" spans="1:27" s="3" customFormat="1" ht="18" collapsed="1" thickTop="1" thickBot="1" x14ac:dyDescent="0.45">
      <c r="A39" s="3" t="s">
        <v>228</v>
      </c>
    </row>
    <row r="40" spans="1:27" ht="15" hidden="1" outlineLevel="1" thickTop="1" x14ac:dyDescent="0.35">
      <c r="A40" s="212" t="s">
        <v>32</v>
      </c>
      <c r="B40" s="212"/>
      <c r="C40" s="212"/>
      <c r="D40" s="212"/>
      <c r="E40" s="212"/>
      <c r="F40" s="212"/>
      <c r="G40" s="212"/>
      <c r="H40" s="212"/>
      <c r="I40" s="212"/>
      <c r="J40" s="212"/>
      <c r="K40" s="212"/>
      <c r="L40" s="212"/>
      <c r="M40" s="212"/>
    </row>
    <row r="41" spans="1:27" hidden="1" outlineLevel="1" x14ac:dyDescent="0.35">
      <c r="B41" s="99" t="str">
        <f>+B17</f>
        <v>Opening RAB value (V)</v>
      </c>
      <c r="C41" s="12"/>
      <c r="D41" s="12"/>
      <c r="E41" s="12"/>
      <c r="F41" s="12"/>
      <c r="G41" s="12"/>
      <c r="H41" s="12"/>
      <c r="I41" s="12"/>
      <c r="J41" s="12"/>
      <c r="K41" s="12"/>
      <c r="L41" s="13">
        <f>+L34</f>
        <v>0</v>
      </c>
      <c r="M41" s="13">
        <f t="shared" ref="M41:AA41" si="10">+M34</f>
        <v>0</v>
      </c>
      <c r="N41" s="13">
        <f t="shared" si="10"/>
        <v>0</v>
      </c>
      <c r="O41" s="13">
        <f t="shared" si="10"/>
        <v>5.1458354099999912</v>
      </c>
      <c r="P41" s="13">
        <f t="shared" si="10"/>
        <v>5.1458354099999912</v>
      </c>
      <c r="Q41" s="13">
        <f t="shared" si="10"/>
        <v>5.1458354099999912</v>
      </c>
      <c r="R41" s="13">
        <f t="shared" si="10"/>
        <v>5.1458354099999912</v>
      </c>
      <c r="S41" s="13">
        <f t="shared" si="10"/>
        <v>5.1458354099999912</v>
      </c>
      <c r="T41" s="13">
        <f t="shared" si="10"/>
        <v>5.1458354099999912</v>
      </c>
      <c r="U41" s="13">
        <f t="shared" si="10"/>
        <v>5.1458354099999912</v>
      </c>
      <c r="V41" s="13">
        <f t="shared" si="10"/>
        <v>5.1458354099999912</v>
      </c>
      <c r="W41" s="13">
        <f t="shared" si="10"/>
        <v>5.1458354099999912</v>
      </c>
      <c r="X41" s="13">
        <f t="shared" si="10"/>
        <v>5.1458354099999912</v>
      </c>
      <c r="Y41" s="13">
        <f t="shared" si="10"/>
        <v>5.1458354099999912</v>
      </c>
      <c r="Z41" s="13">
        <f t="shared" si="10"/>
        <v>5.1458354099999912</v>
      </c>
      <c r="AA41" s="13">
        <f t="shared" si="10"/>
        <v>5.1458354099999912</v>
      </c>
    </row>
    <row r="42" spans="1:27" hidden="1" outlineLevel="1" x14ac:dyDescent="0.35">
      <c r="A42" s="133" t="s">
        <v>229</v>
      </c>
      <c r="B42" s="129" t="s">
        <v>146</v>
      </c>
      <c r="L42" s="65">
        <f>+L41*D9</f>
        <v>0</v>
      </c>
      <c r="M42" s="70">
        <f>+M41*$E$9</f>
        <v>0</v>
      </c>
      <c r="N42" s="19">
        <f>+N41*$E$9</f>
        <v>0</v>
      </c>
      <c r="O42" s="19">
        <f>+O41*$E$9</f>
        <v>0.23516467823699957</v>
      </c>
      <c r="P42" s="19">
        <f>+P41*$E$9</f>
        <v>0.23516467823699957</v>
      </c>
      <c r="Q42" s="19">
        <f>+Q41*$E$9</f>
        <v>0.23516467823699957</v>
      </c>
      <c r="R42" s="70">
        <f>+R41*$F$9</f>
        <v>0</v>
      </c>
      <c r="S42" s="19">
        <f>+S41*$F$9</f>
        <v>0</v>
      </c>
      <c r="T42" s="19">
        <f>+T41*$F$9</f>
        <v>0</v>
      </c>
      <c r="U42" s="19">
        <f>+U41*$F$9</f>
        <v>0</v>
      </c>
      <c r="V42" s="19">
        <f>+V41*$F$9</f>
        <v>0</v>
      </c>
      <c r="W42" s="70">
        <f>+W41*$G$9</f>
        <v>0</v>
      </c>
      <c r="X42" s="19">
        <f>+X41*$G$9</f>
        <v>0</v>
      </c>
      <c r="Y42" s="19">
        <f>+Y41*$G$9</f>
        <v>0</v>
      </c>
      <c r="Z42" s="19">
        <f>+Z41*$G$9</f>
        <v>0</v>
      </c>
      <c r="AA42" s="19">
        <f>+AA41*$G$9</f>
        <v>0</v>
      </c>
    </row>
    <row r="43" spans="1:27" hidden="1" outlineLevel="1" x14ac:dyDescent="0.35">
      <c r="K43" s="154" t="s">
        <v>51</v>
      </c>
      <c r="L43" s="168">
        <f>+L41-L34</f>
        <v>0</v>
      </c>
      <c r="M43" s="168">
        <f t="shared" ref="M43:AA43" si="11">+M41-M34</f>
        <v>0</v>
      </c>
      <c r="N43" s="168">
        <f t="shared" si="11"/>
        <v>0</v>
      </c>
      <c r="O43" s="168">
        <f t="shared" si="11"/>
        <v>0</v>
      </c>
      <c r="P43" s="168">
        <f t="shared" si="11"/>
        <v>0</v>
      </c>
      <c r="Q43" s="168">
        <f t="shared" si="11"/>
        <v>0</v>
      </c>
      <c r="R43" s="168">
        <f t="shared" si="11"/>
        <v>0</v>
      </c>
      <c r="S43" s="168">
        <f t="shared" si="11"/>
        <v>0</v>
      </c>
      <c r="T43" s="168">
        <f t="shared" si="11"/>
        <v>0</v>
      </c>
      <c r="U43" s="168">
        <f t="shared" si="11"/>
        <v>0</v>
      </c>
      <c r="V43" s="168">
        <f t="shared" si="11"/>
        <v>0</v>
      </c>
      <c r="W43" s="168">
        <f t="shared" si="11"/>
        <v>0</v>
      </c>
      <c r="X43" s="168">
        <f t="shared" si="11"/>
        <v>0</v>
      </c>
      <c r="Y43" s="168">
        <f t="shared" si="11"/>
        <v>0</v>
      </c>
      <c r="Z43" s="168">
        <f t="shared" si="11"/>
        <v>0</v>
      </c>
      <c r="AA43" s="168">
        <f t="shared" si="11"/>
        <v>0</v>
      </c>
    </row>
    <row r="44" spans="1:27" s="3" customFormat="1" ht="18" collapsed="1" thickTop="1" thickBot="1" x14ac:dyDescent="0.45">
      <c r="A44" s="3" t="s">
        <v>230</v>
      </c>
    </row>
    <row r="45" spans="1:27" ht="15" hidden="1" outlineLevel="1" thickTop="1" x14ac:dyDescent="0.35">
      <c r="A45" s="212" t="s">
        <v>32</v>
      </c>
      <c r="B45" s="212"/>
      <c r="C45" s="212"/>
      <c r="D45" s="212"/>
      <c r="E45" s="212"/>
      <c r="F45" s="212"/>
      <c r="G45" s="212"/>
      <c r="H45" s="212"/>
      <c r="I45" s="212"/>
      <c r="J45" s="212"/>
      <c r="K45" s="212"/>
      <c r="L45" s="212"/>
      <c r="M45" s="212"/>
    </row>
    <row r="46" spans="1:27" hidden="1" outlineLevel="1" x14ac:dyDescent="0.35">
      <c r="B46" s="99" t="str">
        <f>+B20</f>
        <v>Value of commissioned assets (V)</v>
      </c>
      <c r="C46" s="12"/>
      <c r="D46" s="12"/>
      <c r="E46" s="12"/>
      <c r="F46" s="12"/>
      <c r="G46" s="12"/>
      <c r="H46" s="12"/>
      <c r="I46" s="12"/>
      <c r="J46" s="12"/>
      <c r="K46" s="12"/>
      <c r="L46" s="13">
        <f>+L36</f>
        <v>0</v>
      </c>
      <c r="M46" s="13">
        <f t="shared" ref="M46:AA46" si="12">+M36</f>
        <v>0</v>
      </c>
      <c r="N46" s="13">
        <f t="shared" si="12"/>
        <v>5.4268278099999909</v>
      </c>
      <c r="O46" s="13">
        <f t="shared" si="12"/>
        <v>0</v>
      </c>
      <c r="P46" s="13">
        <f t="shared" si="12"/>
        <v>0</v>
      </c>
      <c r="Q46" s="13">
        <f t="shared" si="12"/>
        <v>0</v>
      </c>
      <c r="R46" s="13">
        <f t="shared" si="12"/>
        <v>0</v>
      </c>
      <c r="S46" s="13">
        <f t="shared" si="12"/>
        <v>0</v>
      </c>
      <c r="T46" s="13">
        <f t="shared" si="12"/>
        <v>0</v>
      </c>
      <c r="U46" s="13">
        <f t="shared" si="12"/>
        <v>0</v>
      </c>
      <c r="V46" s="13">
        <f t="shared" si="12"/>
        <v>0</v>
      </c>
      <c r="W46" s="13">
        <f t="shared" si="12"/>
        <v>0</v>
      </c>
      <c r="X46" s="13">
        <f t="shared" si="12"/>
        <v>0</v>
      </c>
      <c r="Y46" s="13">
        <f t="shared" si="12"/>
        <v>0</v>
      </c>
      <c r="Z46" s="13">
        <f t="shared" si="12"/>
        <v>0</v>
      </c>
      <c r="AA46" s="13">
        <f t="shared" si="12"/>
        <v>0</v>
      </c>
    </row>
    <row r="47" spans="1:27" hidden="1" outlineLevel="1" x14ac:dyDescent="0.35">
      <c r="A47" s="133" t="s">
        <v>231</v>
      </c>
      <c r="B47" s="129" t="s">
        <v>147</v>
      </c>
      <c r="L47" s="65">
        <f>+L46*D9*0.5</f>
        <v>0</v>
      </c>
      <c r="M47" s="70">
        <f>+M46*$E$9*0.5</f>
        <v>0</v>
      </c>
      <c r="N47" s="19">
        <f>+N46*$E$9*0.5</f>
        <v>0.12400301545849979</v>
      </c>
      <c r="O47" s="19">
        <f>+O46*$E$9*0.5</f>
        <v>0</v>
      </c>
      <c r="P47" s="19">
        <f>+P46*$E$9*0.5</f>
        <v>0</v>
      </c>
      <c r="Q47" s="19">
        <f>+Q46*$E$9*0.5</f>
        <v>0</v>
      </c>
      <c r="R47" s="70">
        <f>+R46*$F$9*0.5</f>
        <v>0</v>
      </c>
      <c r="S47" s="19">
        <f>+S46*$F$9*0.5</f>
        <v>0</v>
      </c>
      <c r="T47" s="19">
        <f>+T46*$F$9*0.5</f>
        <v>0</v>
      </c>
      <c r="U47" s="19">
        <f>+U46*$F$9*0.5</f>
        <v>0</v>
      </c>
      <c r="V47" s="19">
        <f>+V46*$F$9*0.5</f>
        <v>0</v>
      </c>
      <c r="W47" s="70">
        <f>+W46*$G$9*0.5</f>
        <v>0</v>
      </c>
      <c r="X47" s="19">
        <f>+X46*$G$9*0.5</f>
        <v>0</v>
      </c>
      <c r="Y47" s="19">
        <f>+Y46*$G$9*0.5</f>
        <v>0</v>
      </c>
      <c r="Z47" s="19">
        <f>+Z46*$G$9*0.5</f>
        <v>0</v>
      </c>
      <c r="AA47" s="19">
        <f>+AA46*$G$9*0.5</f>
        <v>0</v>
      </c>
    </row>
    <row r="48" spans="1:27" hidden="1" outlineLevel="1" x14ac:dyDescent="0.35">
      <c r="K48" s="154" t="s">
        <v>51</v>
      </c>
      <c r="L48" s="168">
        <f>+L46-L36</f>
        <v>0</v>
      </c>
      <c r="M48" s="168">
        <f t="shared" ref="M48:AA48" si="13">+M46-M36</f>
        <v>0</v>
      </c>
      <c r="N48" s="168">
        <f t="shared" si="13"/>
        <v>0</v>
      </c>
      <c r="O48" s="168">
        <f t="shared" si="13"/>
        <v>0</v>
      </c>
      <c r="P48" s="168">
        <f t="shared" si="13"/>
        <v>0</v>
      </c>
      <c r="Q48" s="168">
        <f t="shared" si="13"/>
        <v>0</v>
      </c>
      <c r="R48" s="168">
        <f t="shared" si="13"/>
        <v>0</v>
      </c>
      <c r="S48" s="168">
        <f t="shared" si="13"/>
        <v>0</v>
      </c>
      <c r="T48" s="168">
        <f t="shared" si="13"/>
        <v>0</v>
      </c>
      <c r="U48" s="168">
        <f t="shared" si="13"/>
        <v>0</v>
      </c>
      <c r="V48" s="168">
        <f t="shared" si="13"/>
        <v>0</v>
      </c>
      <c r="W48" s="168">
        <f t="shared" si="13"/>
        <v>0</v>
      </c>
      <c r="X48" s="168">
        <f t="shared" si="13"/>
        <v>0</v>
      </c>
      <c r="Y48" s="168">
        <f t="shared" si="13"/>
        <v>0</v>
      </c>
      <c r="Z48" s="168">
        <f t="shared" si="13"/>
        <v>0</v>
      </c>
      <c r="AA48" s="168">
        <f t="shared" si="13"/>
        <v>0</v>
      </c>
    </row>
    <row r="49" spans="1:27" s="3" customFormat="1" ht="18" collapsed="1" thickTop="1" thickBot="1" x14ac:dyDescent="0.45">
      <c r="A49" s="3" t="s">
        <v>232</v>
      </c>
    </row>
    <row r="50" spans="1:27" ht="15" hidden="1" outlineLevel="1" thickTop="1" x14ac:dyDescent="0.35">
      <c r="A50" s="212" t="s">
        <v>32</v>
      </c>
      <c r="B50" s="212"/>
      <c r="C50" s="212"/>
      <c r="D50" s="212"/>
      <c r="E50" s="212"/>
      <c r="F50" s="212"/>
      <c r="G50" s="212"/>
      <c r="H50" s="212"/>
      <c r="I50" s="212"/>
      <c r="J50" s="212"/>
      <c r="K50" s="212"/>
      <c r="L50" s="212"/>
      <c r="M50" s="212"/>
    </row>
    <row r="51" spans="1:27" hidden="1" outlineLevel="1" x14ac:dyDescent="0.35">
      <c r="A51" s="133" t="s">
        <v>224</v>
      </c>
      <c r="B51" s="128" t="str">
        <f>+B42</f>
        <v>Capital charge on opening asset value</v>
      </c>
      <c r="C51" s="20"/>
      <c r="D51" s="20"/>
      <c r="E51" s="20"/>
      <c r="F51" s="20"/>
      <c r="G51" s="20"/>
      <c r="H51" s="20"/>
      <c r="I51" s="20"/>
      <c r="J51" s="20"/>
      <c r="K51" s="20"/>
      <c r="L51" s="11">
        <f>+L42</f>
        <v>0</v>
      </c>
      <c r="M51" s="11">
        <f t="shared" ref="M51:AA51" si="14">+M42</f>
        <v>0</v>
      </c>
      <c r="N51" s="11">
        <f t="shared" si="14"/>
        <v>0</v>
      </c>
      <c r="O51" s="11">
        <f t="shared" si="14"/>
        <v>0.23516467823699957</v>
      </c>
      <c r="P51" s="11">
        <f t="shared" si="14"/>
        <v>0.23516467823699957</v>
      </c>
      <c r="Q51" s="11">
        <f t="shared" si="14"/>
        <v>0.23516467823699957</v>
      </c>
      <c r="R51" s="11">
        <f t="shared" si="14"/>
        <v>0</v>
      </c>
      <c r="S51" s="11">
        <f t="shared" si="14"/>
        <v>0</v>
      </c>
      <c r="T51" s="11">
        <f t="shared" si="14"/>
        <v>0</v>
      </c>
      <c r="U51" s="11">
        <f t="shared" si="14"/>
        <v>0</v>
      </c>
      <c r="V51" s="11">
        <f t="shared" si="14"/>
        <v>0</v>
      </c>
      <c r="W51" s="11">
        <f t="shared" si="14"/>
        <v>0</v>
      </c>
      <c r="X51" s="11">
        <f t="shared" si="14"/>
        <v>0</v>
      </c>
      <c r="Y51" s="11">
        <f t="shared" si="14"/>
        <v>0</v>
      </c>
      <c r="Z51" s="11">
        <f t="shared" si="14"/>
        <v>0</v>
      </c>
      <c r="AA51" s="11">
        <f t="shared" si="14"/>
        <v>0</v>
      </c>
    </row>
    <row r="52" spans="1:27" hidden="1" outlineLevel="1" x14ac:dyDescent="0.35">
      <c r="A52" s="133" t="s">
        <v>233</v>
      </c>
      <c r="B52" s="99" t="str">
        <f>+B47</f>
        <v>Capital charge on value of commissioned assets (assuming mid-year commissioning)</v>
      </c>
      <c r="C52" s="12"/>
      <c r="D52" s="12"/>
      <c r="E52" s="12"/>
      <c r="F52" s="12"/>
      <c r="G52" s="12"/>
      <c r="H52" s="12"/>
      <c r="I52" s="12"/>
      <c r="J52" s="12"/>
      <c r="K52" s="12"/>
      <c r="L52" s="13">
        <f>+L47</f>
        <v>0</v>
      </c>
      <c r="M52" s="13">
        <f t="shared" ref="M52:AA52" si="15">+M47</f>
        <v>0</v>
      </c>
      <c r="N52" s="13">
        <f t="shared" si="15"/>
        <v>0.12400301545849979</v>
      </c>
      <c r="O52" s="13">
        <f t="shared" si="15"/>
        <v>0</v>
      </c>
      <c r="P52" s="13">
        <f t="shared" si="15"/>
        <v>0</v>
      </c>
      <c r="Q52" s="13">
        <f t="shared" si="15"/>
        <v>0</v>
      </c>
      <c r="R52" s="13">
        <f t="shared" si="15"/>
        <v>0</v>
      </c>
      <c r="S52" s="13">
        <f t="shared" si="15"/>
        <v>0</v>
      </c>
      <c r="T52" s="13">
        <f t="shared" si="15"/>
        <v>0</v>
      </c>
      <c r="U52" s="13">
        <f t="shared" si="15"/>
        <v>0</v>
      </c>
      <c r="V52" s="13">
        <f t="shared" si="15"/>
        <v>0</v>
      </c>
      <c r="W52" s="13">
        <f t="shared" si="15"/>
        <v>0</v>
      </c>
      <c r="X52" s="13">
        <f t="shared" si="15"/>
        <v>0</v>
      </c>
      <c r="Y52" s="13">
        <f t="shared" si="15"/>
        <v>0</v>
      </c>
      <c r="Z52" s="13">
        <f t="shared" si="15"/>
        <v>0</v>
      </c>
      <c r="AA52" s="13">
        <f t="shared" si="15"/>
        <v>0</v>
      </c>
    </row>
    <row r="53" spans="1:27" hidden="1" outlineLevel="1" x14ac:dyDescent="0.35">
      <c r="A53" s="133" t="s">
        <v>234</v>
      </c>
      <c r="B53" s="129" t="s">
        <v>235</v>
      </c>
      <c r="L53" s="14">
        <f>+L51+L52</f>
        <v>0</v>
      </c>
      <c r="M53" s="14">
        <f t="shared" ref="M53:AA53" si="16">+M51+M52</f>
        <v>0</v>
      </c>
      <c r="N53" s="14">
        <f t="shared" si="16"/>
        <v>0.12400301545849979</v>
      </c>
      <c r="O53" s="14">
        <f t="shared" si="16"/>
        <v>0.23516467823699957</v>
      </c>
      <c r="P53" s="14">
        <f t="shared" si="16"/>
        <v>0.23516467823699957</v>
      </c>
      <c r="Q53" s="14">
        <f t="shared" si="16"/>
        <v>0.23516467823699957</v>
      </c>
      <c r="R53" s="14">
        <f t="shared" si="16"/>
        <v>0</v>
      </c>
      <c r="S53" s="14">
        <f t="shared" si="16"/>
        <v>0</v>
      </c>
      <c r="T53" s="14">
        <f t="shared" si="16"/>
        <v>0</v>
      </c>
      <c r="U53" s="14">
        <f t="shared" si="16"/>
        <v>0</v>
      </c>
      <c r="V53" s="14">
        <f t="shared" si="16"/>
        <v>0</v>
      </c>
      <c r="W53" s="14">
        <f t="shared" si="16"/>
        <v>0</v>
      </c>
      <c r="X53" s="14">
        <f t="shared" si="16"/>
        <v>0</v>
      </c>
      <c r="Y53" s="14">
        <f t="shared" si="16"/>
        <v>0</v>
      </c>
      <c r="Z53" s="14">
        <f t="shared" si="16"/>
        <v>0</v>
      </c>
      <c r="AA53" s="14">
        <f t="shared" si="16"/>
        <v>0</v>
      </c>
    </row>
    <row r="54" spans="1:27" hidden="1" outlineLevel="1" x14ac:dyDescent="0.35">
      <c r="K54" s="154" t="s">
        <v>51</v>
      </c>
      <c r="L54" s="168">
        <f>+L53-L42-L47</f>
        <v>0</v>
      </c>
      <c r="M54" s="168">
        <f t="shared" ref="M54:AA54" si="17">+M53-M42-M47</f>
        <v>0</v>
      </c>
      <c r="N54" s="168">
        <f t="shared" si="17"/>
        <v>0</v>
      </c>
      <c r="O54" s="168">
        <f t="shared" si="17"/>
        <v>0</v>
      </c>
      <c r="P54" s="168">
        <f t="shared" si="17"/>
        <v>0</v>
      </c>
      <c r="Q54" s="168">
        <f t="shared" si="17"/>
        <v>0</v>
      </c>
      <c r="R54" s="168">
        <f t="shared" si="17"/>
        <v>0</v>
      </c>
      <c r="S54" s="168">
        <f t="shared" si="17"/>
        <v>0</v>
      </c>
      <c r="T54" s="168">
        <f t="shared" si="17"/>
        <v>0</v>
      </c>
      <c r="U54" s="168">
        <f t="shared" si="17"/>
        <v>0</v>
      </c>
      <c r="V54" s="168">
        <f t="shared" si="17"/>
        <v>0</v>
      </c>
      <c r="W54" s="168">
        <f t="shared" si="17"/>
        <v>0</v>
      </c>
      <c r="X54" s="168">
        <f t="shared" si="17"/>
        <v>0</v>
      </c>
      <c r="Y54" s="168">
        <f t="shared" si="17"/>
        <v>0</v>
      </c>
      <c r="Z54" s="168">
        <f t="shared" si="17"/>
        <v>0</v>
      </c>
      <c r="AA54" s="168">
        <f t="shared" si="17"/>
        <v>0</v>
      </c>
    </row>
    <row r="55" spans="1:27" s="3" customFormat="1" ht="18" collapsed="1" thickTop="1" thickBot="1" x14ac:dyDescent="0.45">
      <c r="A55" s="3" t="s">
        <v>236</v>
      </c>
    </row>
    <row r="56" spans="1:27" ht="15" hidden="1" outlineLevel="1" thickTop="1" x14ac:dyDescent="0.35">
      <c r="A56" s="212" t="s">
        <v>32</v>
      </c>
      <c r="B56" s="212"/>
      <c r="C56" s="212"/>
      <c r="D56" s="212"/>
      <c r="E56" s="212"/>
      <c r="F56" s="212"/>
      <c r="G56" s="212"/>
      <c r="H56" s="212"/>
      <c r="I56" s="212"/>
      <c r="J56" s="212"/>
      <c r="K56" s="212"/>
      <c r="L56" s="212"/>
      <c r="M56" s="212"/>
    </row>
    <row r="57" spans="1:27" hidden="1" outlineLevel="1" x14ac:dyDescent="0.35">
      <c r="B57" s="128" t="str">
        <f>+B21</f>
        <v>Transmission alternatives costs and MCP opex (TA + MCP)</v>
      </c>
      <c r="C57" s="20"/>
      <c r="D57" s="20"/>
      <c r="E57" s="20"/>
      <c r="F57" s="20"/>
      <c r="G57" s="20"/>
      <c r="H57" s="20"/>
      <c r="I57" s="20"/>
      <c r="J57" s="20"/>
      <c r="K57" s="20"/>
      <c r="L57" s="11">
        <f>+J21</f>
        <v>0</v>
      </c>
      <c r="M57" s="11">
        <f t="shared" ref="M57:AA57" si="18">+K21</f>
        <v>0</v>
      </c>
      <c r="N57" s="11">
        <f t="shared" si="18"/>
        <v>0</v>
      </c>
      <c r="O57" s="11">
        <f t="shared" si="18"/>
        <v>0</v>
      </c>
      <c r="P57" s="11">
        <f t="shared" si="18"/>
        <v>0</v>
      </c>
      <c r="Q57" s="11">
        <f t="shared" si="18"/>
        <v>0</v>
      </c>
      <c r="R57" s="11">
        <f t="shared" si="18"/>
        <v>0</v>
      </c>
      <c r="S57" s="11">
        <f t="shared" si="18"/>
        <v>0</v>
      </c>
      <c r="T57" s="11">
        <f t="shared" si="18"/>
        <v>0</v>
      </c>
      <c r="U57" s="11">
        <f t="shared" si="18"/>
        <v>0</v>
      </c>
      <c r="V57" s="11">
        <f t="shared" si="18"/>
        <v>0</v>
      </c>
      <c r="W57" s="11">
        <f t="shared" si="18"/>
        <v>0</v>
      </c>
      <c r="X57" s="11">
        <f t="shared" si="18"/>
        <v>0</v>
      </c>
      <c r="Y57" s="11">
        <f t="shared" si="18"/>
        <v>0</v>
      </c>
      <c r="Z57" s="11">
        <f t="shared" si="18"/>
        <v>0</v>
      </c>
      <c r="AA57" s="11">
        <f t="shared" si="18"/>
        <v>0</v>
      </c>
    </row>
    <row r="58" spans="1:27" hidden="1" outlineLevel="1" x14ac:dyDescent="0.35">
      <c r="A58" s="133" t="s">
        <v>9</v>
      </c>
      <c r="B58" s="99" t="str">
        <f>+B22</f>
        <v>HVDC insurance and reserves costs (HVDC)</v>
      </c>
      <c r="C58" s="12"/>
      <c r="D58" s="12"/>
      <c r="E58" s="12"/>
      <c r="F58" s="12"/>
      <c r="G58" s="12"/>
      <c r="H58" s="12"/>
      <c r="I58" s="12"/>
      <c r="J58" s="12"/>
      <c r="K58" s="12"/>
      <c r="L58" s="13">
        <f>+J22</f>
        <v>0</v>
      </c>
      <c r="M58" s="13">
        <f t="shared" ref="M58:AA58" si="19">+K22</f>
        <v>0</v>
      </c>
      <c r="N58" s="13">
        <f t="shared" si="19"/>
        <v>0</v>
      </c>
      <c r="O58" s="13">
        <f t="shared" si="19"/>
        <v>0</v>
      </c>
      <c r="P58" s="13">
        <f t="shared" si="19"/>
        <v>0</v>
      </c>
      <c r="Q58" s="13">
        <f t="shared" si="19"/>
        <v>0</v>
      </c>
      <c r="R58" s="13">
        <f t="shared" si="19"/>
        <v>0</v>
      </c>
      <c r="S58" s="13">
        <f t="shared" si="19"/>
        <v>0</v>
      </c>
      <c r="T58" s="13">
        <f t="shared" si="19"/>
        <v>0</v>
      </c>
      <c r="U58" s="13">
        <f t="shared" si="19"/>
        <v>0</v>
      </c>
      <c r="V58" s="13">
        <f t="shared" si="19"/>
        <v>0</v>
      </c>
      <c r="W58" s="13">
        <f t="shared" si="19"/>
        <v>0</v>
      </c>
      <c r="X58" s="13">
        <f t="shared" si="19"/>
        <v>0</v>
      </c>
      <c r="Y58" s="13">
        <f t="shared" si="19"/>
        <v>0</v>
      </c>
      <c r="Z58" s="13">
        <f t="shared" si="19"/>
        <v>0</v>
      </c>
      <c r="AA58" s="13">
        <f t="shared" si="19"/>
        <v>0</v>
      </c>
    </row>
    <row r="59" spans="1:27" hidden="1" outlineLevel="1" x14ac:dyDescent="0.35">
      <c r="A59" s="122" t="s">
        <v>237</v>
      </c>
      <c r="B59" s="129" t="s">
        <v>148</v>
      </c>
      <c r="L59" s="57">
        <f t="shared" ref="L59:AA59" si="20">+L57+L58</f>
        <v>0</v>
      </c>
      <c r="M59" s="57">
        <f t="shared" si="20"/>
        <v>0</v>
      </c>
      <c r="N59" s="57">
        <f t="shared" si="20"/>
        <v>0</v>
      </c>
      <c r="O59" s="57">
        <f t="shared" si="20"/>
        <v>0</v>
      </c>
      <c r="P59" s="57">
        <f t="shared" si="20"/>
        <v>0</v>
      </c>
      <c r="Q59" s="57">
        <f t="shared" si="20"/>
        <v>0</v>
      </c>
      <c r="R59" s="57">
        <f t="shared" si="20"/>
        <v>0</v>
      </c>
      <c r="S59" s="57">
        <f t="shared" si="20"/>
        <v>0</v>
      </c>
      <c r="T59" s="57">
        <f t="shared" si="20"/>
        <v>0</v>
      </c>
      <c r="U59" s="57">
        <f t="shared" si="20"/>
        <v>0</v>
      </c>
      <c r="V59" s="57">
        <f t="shared" si="20"/>
        <v>0</v>
      </c>
      <c r="W59" s="57">
        <f t="shared" si="20"/>
        <v>0</v>
      </c>
      <c r="X59" s="57">
        <f t="shared" si="20"/>
        <v>0</v>
      </c>
      <c r="Y59" s="57">
        <f t="shared" si="20"/>
        <v>0</v>
      </c>
      <c r="Z59" s="57">
        <f t="shared" si="20"/>
        <v>0</v>
      </c>
      <c r="AA59" s="57">
        <f t="shared" si="20"/>
        <v>0</v>
      </c>
    </row>
    <row r="60" spans="1:27" hidden="1" outlineLevel="1" x14ac:dyDescent="0.35">
      <c r="B60" s="129"/>
      <c r="K60" s="154" t="s">
        <v>51</v>
      </c>
      <c r="L60" s="168">
        <f>+L59-J21-J22</f>
        <v>0</v>
      </c>
      <c r="M60" s="168">
        <f t="shared" ref="M60:AA60" si="21">+M59-K21-K22</f>
        <v>0</v>
      </c>
      <c r="N60" s="168">
        <f t="shared" si="21"/>
        <v>0</v>
      </c>
      <c r="O60" s="168">
        <f t="shared" si="21"/>
        <v>0</v>
      </c>
      <c r="P60" s="168">
        <f t="shared" si="21"/>
        <v>0</v>
      </c>
      <c r="Q60" s="168">
        <f t="shared" si="21"/>
        <v>0</v>
      </c>
      <c r="R60" s="168">
        <f t="shared" si="21"/>
        <v>0</v>
      </c>
      <c r="S60" s="168">
        <f t="shared" si="21"/>
        <v>0</v>
      </c>
      <c r="T60" s="168">
        <f t="shared" si="21"/>
        <v>0</v>
      </c>
      <c r="U60" s="168">
        <f t="shared" si="21"/>
        <v>0</v>
      </c>
      <c r="V60" s="168">
        <f t="shared" si="21"/>
        <v>0</v>
      </c>
      <c r="W60" s="168">
        <f t="shared" si="21"/>
        <v>0</v>
      </c>
      <c r="X60" s="168">
        <f t="shared" si="21"/>
        <v>0</v>
      </c>
      <c r="Y60" s="168">
        <f t="shared" si="21"/>
        <v>0</v>
      </c>
      <c r="Z60" s="168">
        <f t="shared" si="21"/>
        <v>0</v>
      </c>
      <c r="AA60" s="168">
        <f t="shared" si="21"/>
        <v>0</v>
      </c>
    </row>
    <row r="61" spans="1:27" hidden="1" outlineLevel="1" x14ac:dyDescent="0.35">
      <c r="B61" s="128" t="str">
        <f>+B18</f>
        <v>Accounting Depreciation (Da)</v>
      </c>
      <c r="C61" s="20"/>
      <c r="D61" s="20"/>
      <c r="E61" s="20"/>
      <c r="F61" s="20"/>
      <c r="G61" s="20"/>
      <c r="H61" s="20"/>
      <c r="I61" s="20"/>
      <c r="J61" s="20"/>
      <c r="K61" s="20"/>
      <c r="L61" s="25">
        <f>+J18</f>
        <v>0</v>
      </c>
      <c r="M61" s="25">
        <f t="shared" ref="M61:AA61" si="22">+K18</f>
        <v>0</v>
      </c>
      <c r="N61" s="25">
        <f t="shared" si="22"/>
        <v>0.28099239999999925</v>
      </c>
      <c r="O61" s="25">
        <f t="shared" si="22"/>
        <v>0</v>
      </c>
      <c r="P61" s="25">
        <f t="shared" si="22"/>
        <v>0</v>
      </c>
      <c r="Q61" s="25">
        <f t="shared" si="22"/>
        <v>0</v>
      </c>
      <c r="R61" s="25">
        <f t="shared" si="22"/>
        <v>0</v>
      </c>
      <c r="S61" s="25">
        <f t="shared" si="22"/>
        <v>0</v>
      </c>
      <c r="T61" s="25">
        <f t="shared" si="22"/>
        <v>0</v>
      </c>
      <c r="U61" s="25">
        <f t="shared" si="22"/>
        <v>0</v>
      </c>
      <c r="V61" s="25">
        <f t="shared" si="22"/>
        <v>0</v>
      </c>
      <c r="W61" s="25">
        <f t="shared" si="22"/>
        <v>0</v>
      </c>
      <c r="X61" s="25">
        <f t="shared" si="22"/>
        <v>0</v>
      </c>
      <c r="Y61" s="25">
        <f t="shared" si="22"/>
        <v>0</v>
      </c>
      <c r="Z61" s="25">
        <f t="shared" si="22"/>
        <v>0</v>
      </c>
      <c r="AA61" s="25">
        <f t="shared" si="22"/>
        <v>0</v>
      </c>
    </row>
    <row r="62" spans="1:27" hidden="1" outlineLevel="1" x14ac:dyDescent="0.35">
      <c r="A62" s="122" t="s">
        <v>238</v>
      </c>
      <c r="B62" s="130" t="s">
        <v>149</v>
      </c>
      <c r="C62" s="55"/>
      <c r="D62" s="55"/>
      <c r="E62" s="55"/>
      <c r="F62" s="55"/>
      <c r="G62" s="55"/>
      <c r="H62" s="55"/>
      <c r="I62" s="55"/>
      <c r="J62" s="55"/>
      <c r="K62" s="55"/>
      <c r="L62" s="61">
        <f>+L61*D12</f>
        <v>0</v>
      </c>
      <c r="M62" s="71">
        <f>+M61*$E$12</f>
        <v>0</v>
      </c>
      <c r="N62" s="23">
        <f>N61*$E$12</f>
        <v>0.28396571073906118</v>
      </c>
      <c r="O62" s="23">
        <f t="shared" ref="O62:P62" si="23">O61*$E$12</f>
        <v>0</v>
      </c>
      <c r="P62" s="23">
        <f t="shared" si="23"/>
        <v>0</v>
      </c>
      <c r="Q62" s="23">
        <f>Q61*$E$12</f>
        <v>0</v>
      </c>
      <c r="R62" s="71">
        <f>R61*$F$12</f>
        <v>0</v>
      </c>
      <c r="S62" s="23">
        <f t="shared" ref="S62:V62" si="24">S61*$F$12</f>
        <v>0</v>
      </c>
      <c r="T62" s="23">
        <f t="shared" si="24"/>
        <v>0</v>
      </c>
      <c r="U62" s="23">
        <f t="shared" si="24"/>
        <v>0</v>
      </c>
      <c r="V62" s="23">
        <f t="shared" si="24"/>
        <v>0</v>
      </c>
      <c r="W62" s="71">
        <f>W61*$G$12</f>
        <v>0</v>
      </c>
      <c r="X62" s="23">
        <f t="shared" ref="X62:AA62" si="25">X61*$G$12</f>
        <v>0</v>
      </c>
      <c r="Y62" s="23">
        <f t="shared" si="25"/>
        <v>0</v>
      </c>
      <c r="Z62" s="23">
        <f t="shared" si="25"/>
        <v>0</v>
      </c>
      <c r="AA62" s="23">
        <f t="shared" si="25"/>
        <v>0</v>
      </c>
    </row>
    <row r="63" spans="1:27" hidden="1" outlineLevel="1" x14ac:dyDescent="0.35">
      <c r="B63" s="7"/>
      <c r="K63" s="154" t="s">
        <v>51</v>
      </c>
      <c r="L63" s="168">
        <f>+L61-J18</f>
        <v>0</v>
      </c>
      <c r="M63" s="168">
        <f t="shared" ref="M63:AA63" si="26">+M61-K18</f>
        <v>0</v>
      </c>
      <c r="N63" s="168">
        <f t="shared" si="26"/>
        <v>0</v>
      </c>
      <c r="O63" s="168">
        <f t="shared" si="26"/>
        <v>0</v>
      </c>
      <c r="P63" s="168">
        <f t="shared" si="26"/>
        <v>0</v>
      </c>
      <c r="Q63" s="168">
        <f t="shared" si="26"/>
        <v>0</v>
      </c>
      <c r="R63" s="168">
        <f t="shared" si="26"/>
        <v>0</v>
      </c>
      <c r="S63" s="168">
        <f t="shared" si="26"/>
        <v>0</v>
      </c>
      <c r="T63" s="168">
        <f t="shared" si="26"/>
        <v>0</v>
      </c>
      <c r="U63" s="168">
        <f t="shared" si="26"/>
        <v>0</v>
      </c>
      <c r="V63" s="168">
        <f t="shared" si="26"/>
        <v>0</v>
      </c>
      <c r="W63" s="168">
        <f t="shared" si="26"/>
        <v>0</v>
      </c>
      <c r="X63" s="168">
        <f t="shared" si="26"/>
        <v>0</v>
      </c>
      <c r="Y63" s="168">
        <f t="shared" si="26"/>
        <v>0</v>
      </c>
      <c r="Z63" s="168">
        <f t="shared" si="26"/>
        <v>0</v>
      </c>
      <c r="AA63" s="168">
        <f t="shared" si="26"/>
        <v>0</v>
      </c>
    </row>
    <row r="64" spans="1:27" hidden="1" outlineLevel="1" x14ac:dyDescent="0.35">
      <c r="B64" s="128" t="str">
        <f>+B59</f>
        <v>Attributed opex component (directly attributable)</v>
      </c>
      <c r="L64" s="11">
        <f>+L59</f>
        <v>0</v>
      </c>
      <c r="M64" s="11">
        <f t="shared" ref="M64:AA64" si="27">+M59</f>
        <v>0</v>
      </c>
      <c r="N64" s="11">
        <f t="shared" si="27"/>
        <v>0</v>
      </c>
      <c r="O64" s="11">
        <f t="shared" si="27"/>
        <v>0</v>
      </c>
      <c r="P64" s="11">
        <f t="shared" si="27"/>
        <v>0</v>
      </c>
      <c r="Q64" s="11">
        <f t="shared" si="27"/>
        <v>0</v>
      </c>
      <c r="R64" s="11">
        <f t="shared" si="27"/>
        <v>0</v>
      </c>
      <c r="S64" s="11">
        <f t="shared" si="27"/>
        <v>0</v>
      </c>
      <c r="T64" s="11">
        <f t="shared" si="27"/>
        <v>0</v>
      </c>
      <c r="U64" s="11">
        <f t="shared" si="27"/>
        <v>0</v>
      </c>
      <c r="V64" s="11">
        <f t="shared" si="27"/>
        <v>0</v>
      </c>
      <c r="W64" s="11">
        <f t="shared" si="27"/>
        <v>0</v>
      </c>
      <c r="X64" s="11">
        <f t="shared" si="27"/>
        <v>0</v>
      </c>
      <c r="Y64" s="11">
        <f t="shared" si="27"/>
        <v>0</v>
      </c>
      <c r="Z64" s="11">
        <f t="shared" si="27"/>
        <v>0</v>
      </c>
      <c r="AA64" s="11">
        <f t="shared" si="27"/>
        <v>0</v>
      </c>
    </row>
    <row r="65" spans="1:27" hidden="1" outlineLevel="1" x14ac:dyDescent="0.35">
      <c r="B65" s="99" t="str">
        <f>+B62</f>
        <v>Attributed opex component (proxy allocation)</v>
      </c>
      <c r="C65" s="12"/>
      <c r="D65" s="12"/>
      <c r="E65" s="12"/>
      <c r="F65" s="12"/>
      <c r="G65" s="12"/>
      <c r="H65" s="12"/>
      <c r="I65" s="12"/>
      <c r="J65" s="12"/>
      <c r="K65" s="12"/>
      <c r="L65" s="13">
        <f>+L62</f>
        <v>0</v>
      </c>
      <c r="M65" s="13">
        <f t="shared" ref="M65:AA65" si="28">+M62</f>
        <v>0</v>
      </c>
      <c r="N65" s="13">
        <f t="shared" si="28"/>
        <v>0.28396571073906118</v>
      </c>
      <c r="O65" s="13">
        <f t="shared" si="28"/>
        <v>0</v>
      </c>
      <c r="P65" s="13">
        <f t="shared" si="28"/>
        <v>0</v>
      </c>
      <c r="Q65" s="13">
        <f t="shared" si="28"/>
        <v>0</v>
      </c>
      <c r="R65" s="13">
        <f t="shared" si="28"/>
        <v>0</v>
      </c>
      <c r="S65" s="13">
        <f t="shared" si="28"/>
        <v>0</v>
      </c>
      <c r="T65" s="13">
        <f t="shared" si="28"/>
        <v>0</v>
      </c>
      <c r="U65" s="13">
        <f t="shared" si="28"/>
        <v>0</v>
      </c>
      <c r="V65" s="13">
        <f t="shared" si="28"/>
        <v>0</v>
      </c>
      <c r="W65" s="13">
        <f t="shared" si="28"/>
        <v>0</v>
      </c>
      <c r="X65" s="13">
        <f t="shared" si="28"/>
        <v>0</v>
      </c>
      <c r="Y65" s="13">
        <f t="shared" si="28"/>
        <v>0</v>
      </c>
      <c r="Z65" s="13">
        <f t="shared" si="28"/>
        <v>0</v>
      </c>
      <c r="AA65" s="13">
        <f t="shared" si="28"/>
        <v>0</v>
      </c>
    </row>
    <row r="66" spans="1:27" hidden="1" outlineLevel="1" x14ac:dyDescent="0.35">
      <c r="A66" s="122" t="s">
        <v>237</v>
      </c>
      <c r="B66" s="129" t="s">
        <v>244</v>
      </c>
      <c r="L66" s="135">
        <f>+L59+L62</f>
        <v>0</v>
      </c>
      <c r="M66" s="135">
        <f t="shared" ref="M66:AA66" si="29">+M59+M62</f>
        <v>0</v>
      </c>
      <c r="N66" s="135">
        <f t="shared" si="29"/>
        <v>0.28396571073906118</v>
      </c>
      <c r="O66" s="135">
        <f t="shared" si="29"/>
        <v>0</v>
      </c>
      <c r="P66" s="135">
        <f t="shared" si="29"/>
        <v>0</v>
      </c>
      <c r="Q66" s="135">
        <f t="shared" si="29"/>
        <v>0</v>
      </c>
      <c r="R66" s="135">
        <f t="shared" si="29"/>
        <v>0</v>
      </c>
      <c r="S66" s="135">
        <f t="shared" si="29"/>
        <v>0</v>
      </c>
      <c r="T66" s="135">
        <f t="shared" si="29"/>
        <v>0</v>
      </c>
      <c r="U66" s="135">
        <f t="shared" si="29"/>
        <v>0</v>
      </c>
      <c r="V66" s="135">
        <f t="shared" si="29"/>
        <v>0</v>
      </c>
      <c r="W66" s="135">
        <f t="shared" si="29"/>
        <v>0</v>
      </c>
      <c r="X66" s="135">
        <f t="shared" si="29"/>
        <v>0</v>
      </c>
      <c r="Y66" s="135">
        <f t="shared" si="29"/>
        <v>0</v>
      </c>
      <c r="Z66" s="135">
        <f t="shared" si="29"/>
        <v>0</v>
      </c>
      <c r="AA66" s="135">
        <f t="shared" si="29"/>
        <v>0</v>
      </c>
    </row>
    <row r="67" spans="1:27" hidden="1" outlineLevel="1" x14ac:dyDescent="0.35">
      <c r="K67" s="154" t="s">
        <v>51</v>
      </c>
      <c r="L67" s="168">
        <f>+L66-L62-L59</f>
        <v>0</v>
      </c>
      <c r="M67" s="168">
        <f t="shared" ref="M67:AA67" si="30">+M66-M62-M59</f>
        <v>0</v>
      </c>
      <c r="N67" s="168">
        <f t="shared" si="30"/>
        <v>0</v>
      </c>
      <c r="O67" s="168">
        <f t="shared" si="30"/>
        <v>0</v>
      </c>
      <c r="P67" s="168">
        <f t="shared" si="30"/>
        <v>0</v>
      </c>
      <c r="Q67" s="168">
        <f t="shared" si="30"/>
        <v>0</v>
      </c>
      <c r="R67" s="168">
        <f t="shared" si="30"/>
        <v>0</v>
      </c>
      <c r="S67" s="168">
        <f t="shared" si="30"/>
        <v>0</v>
      </c>
      <c r="T67" s="168">
        <f t="shared" si="30"/>
        <v>0</v>
      </c>
      <c r="U67" s="168">
        <f t="shared" si="30"/>
        <v>0</v>
      </c>
      <c r="V67" s="168">
        <f t="shared" si="30"/>
        <v>0</v>
      </c>
      <c r="W67" s="168">
        <f t="shared" si="30"/>
        <v>0</v>
      </c>
      <c r="X67" s="168">
        <f t="shared" si="30"/>
        <v>0</v>
      </c>
      <c r="Y67" s="168">
        <f t="shared" si="30"/>
        <v>0</v>
      </c>
      <c r="Z67" s="168">
        <f t="shared" si="30"/>
        <v>0</v>
      </c>
      <c r="AA67" s="168">
        <f t="shared" si="30"/>
        <v>0</v>
      </c>
    </row>
    <row r="68" spans="1:27" s="3" customFormat="1" ht="18" collapsed="1" thickTop="1" thickBot="1" x14ac:dyDescent="0.45">
      <c r="A68" s="3" t="s">
        <v>245</v>
      </c>
    </row>
    <row r="69" spans="1:27" ht="15" hidden="1" outlineLevel="1" thickTop="1" x14ac:dyDescent="0.35">
      <c r="A69" s="212" t="s">
        <v>32</v>
      </c>
      <c r="B69" s="212"/>
      <c r="C69" s="212"/>
      <c r="D69" s="212"/>
      <c r="E69" s="212"/>
      <c r="F69" s="212"/>
      <c r="G69" s="212"/>
      <c r="H69" s="212"/>
      <c r="I69" s="212"/>
      <c r="J69" s="212"/>
      <c r="K69" s="212"/>
      <c r="L69" s="212"/>
      <c r="M69" s="212"/>
    </row>
    <row r="70" spans="1:27" hidden="1" outlineLevel="1" x14ac:dyDescent="0.35">
      <c r="A70" s="21" t="s">
        <v>151</v>
      </c>
    </row>
    <row r="71" spans="1:27" hidden="1" outlineLevel="2" x14ac:dyDescent="0.35">
      <c r="B71" s="99" t="str">
        <f>+B53</f>
        <v>Capital charge (C)</v>
      </c>
      <c r="C71" s="12"/>
      <c r="D71" s="12"/>
      <c r="E71" s="12"/>
      <c r="F71" s="12"/>
      <c r="G71" s="12"/>
      <c r="H71" s="12"/>
      <c r="I71" s="12"/>
      <c r="J71" s="12"/>
      <c r="K71" s="12"/>
      <c r="L71" s="13">
        <f>+L53</f>
        <v>0</v>
      </c>
      <c r="M71" s="13">
        <f t="shared" ref="M71:AA71" si="31">+M53</f>
        <v>0</v>
      </c>
      <c r="N71" s="13">
        <f t="shared" si="31"/>
        <v>0.12400301545849979</v>
      </c>
      <c r="O71" s="13">
        <f t="shared" si="31"/>
        <v>0.23516467823699957</v>
      </c>
      <c r="P71" s="13">
        <f t="shared" si="31"/>
        <v>0.23516467823699957</v>
      </c>
      <c r="Q71" s="13">
        <f t="shared" si="31"/>
        <v>0.23516467823699957</v>
      </c>
      <c r="R71" s="13">
        <f t="shared" si="31"/>
        <v>0</v>
      </c>
      <c r="S71" s="13">
        <f t="shared" si="31"/>
        <v>0</v>
      </c>
      <c r="T71" s="13">
        <f t="shared" si="31"/>
        <v>0</v>
      </c>
      <c r="U71" s="13">
        <f t="shared" si="31"/>
        <v>0</v>
      </c>
      <c r="V71" s="13">
        <f t="shared" si="31"/>
        <v>0</v>
      </c>
      <c r="W71" s="13">
        <f t="shared" si="31"/>
        <v>0</v>
      </c>
      <c r="X71" s="13">
        <f t="shared" si="31"/>
        <v>0</v>
      </c>
      <c r="Y71" s="13">
        <f t="shared" si="31"/>
        <v>0</v>
      </c>
      <c r="Z71" s="13">
        <f t="shared" si="31"/>
        <v>0</v>
      </c>
      <c r="AA71" s="13">
        <f t="shared" si="31"/>
        <v>0</v>
      </c>
    </row>
    <row r="72" spans="1:27" hidden="1" outlineLevel="2" x14ac:dyDescent="0.35">
      <c r="A72" s="122" t="s">
        <v>15</v>
      </c>
      <c r="B72" s="136" t="s">
        <v>153</v>
      </c>
      <c r="C72" s="22"/>
      <c r="D72" s="22"/>
      <c r="E72" s="22"/>
      <c r="F72" s="22"/>
      <c r="G72" s="22"/>
      <c r="H72" s="22"/>
      <c r="I72" s="22"/>
      <c r="J72" s="22"/>
      <c r="K72" s="22"/>
      <c r="L72" s="23">
        <f>+L71*$C$13</f>
        <v>0</v>
      </c>
      <c r="M72" s="23">
        <f t="shared" ref="M72:AA72" si="32">+M71*$C$13</f>
        <v>0</v>
      </c>
      <c r="N72" s="23">
        <f t="shared" si="32"/>
        <v>3.4720844328379942E-2</v>
      </c>
      <c r="O72" s="23">
        <f t="shared" si="32"/>
        <v>6.584610990635989E-2</v>
      </c>
      <c r="P72" s="23">
        <f t="shared" si="32"/>
        <v>6.584610990635989E-2</v>
      </c>
      <c r="Q72" s="23">
        <f t="shared" si="32"/>
        <v>6.584610990635989E-2</v>
      </c>
      <c r="R72" s="23">
        <f t="shared" si="32"/>
        <v>0</v>
      </c>
      <c r="S72" s="23">
        <f t="shared" si="32"/>
        <v>0</v>
      </c>
      <c r="T72" s="23">
        <f t="shared" si="32"/>
        <v>0</v>
      </c>
      <c r="U72" s="23">
        <f t="shared" si="32"/>
        <v>0</v>
      </c>
      <c r="V72" s="23">
        <f t="shared" si="32"/>
        <v>0</v>
      </c>
      <c r="W72" s="23">
        <f t="shared" si="32"/>
        <v>0</v>
      </c>
      <c r="X72" s="23">
        <f t="shared" si="32"/>
        <v>0</v>
      </c>
      <c r="Y72" s="23">
        <f t="shared" si="32"/>
        <v>0</v>
      </c>
      <c r="Z72" s="23">
        <f t="shared" si="32"/>
        <v>0</v>
      </c>
      <c r="AA72" s="23">
        <f t="shared" si="32"/>
        <v>0</v>
      </c>
    </row>
    <row r="73" spans="1:27" hidden="1" outlineLevel="2" x14ac:dyDescent="0.35">
      <c r="A73" s="122" t="s">
        <v>241</v>
      </c>
      <c r="B73" s="129" t="s">
        <v>152</v>
      </c>
      <c r="L73" s="37">
        <f>+L72/(1-$C$13)</f>
        <v>0</v>
      </c>
      <c r="M73" s="14">
        <f t="shared" ref="M73:AA73" si="33">+M72/(1-$C$13)</f>
        <v>0</v>
      </c>
      <c r="N73" s="37">
        <f t="shared" si="33"/>
        <v>4.8223394900527697E-2</v>
      </c>
      <c r="O73" s="14">
        <f t="shared" si="33"/>
        <v>9.1452930425499845E-2</v>
      </c>
      <c r="P73" s="14">
        <f t="shared" si="33"/>
        <v>9.1452930425499845E-2</v>
      </c>
      <c r="Q73" s="14">
        <f t="shared" si="33"/>
        <v>9.1452930425499845E-2</v>
      </c>
      <c r="R73" s="14">
        <f t="shared" si="33"/>
        <v>0</v>
      </c>
      <c r="S73" s="14">
        <f t="shared" si="33"/>
        <v>0</v>
      </c>
      <c r="T73" s="14">
        <f t="shared" si="33"/>
        <v>0</v>
      </c>
      <c r="U73" s="14">
        <f t="shared" si="33"/>
        <v>0</v>
      </c>
      <c r="V73" s="14">
        <f t="shared" si="33"/>
        <v>0</v>
      </c>
      <c r="W73" s="14">
        <f t="shared" si="33"/>
        <v>0</v>
      </c>
      <c r="X73" s="14">
        <f t="shared" si="33"/>
        <v>0</v>
      </c>
      <c r="Y73" s="14">
        <f t="shared" si="33"/>
        <v>0</v>
      </c>
      <c r="Z73" s="14">
        <f t="shared" si="33"/>
        <v>0</v>
      </c>
      <c r="AA73" s="14">
        <f t="shared" si="33"/>
        <v>0</v>
      </c>
    </row>
    <row r="74" spans="1:27" hidden="1" outlineLevel="1" x14ac:dyDescent="0.35">
      <c r="K74" s="154" t="s">
        <v>51</v>
      </c>
      <c r="L74" s="168">
        <f>+L71-L53</f>
        <v>0</v>
      </c>
      <c r="M74" s="168">
        <f t="shared" ref="M74:AA74" si="34">+M71-M53</f>
        <v>0</v>
      </c>
      <c r="N74" s="168">
        <f t="shared" si="34"/>
        <v>0</v>
      </c>
      <c r="O74" s="168">
        <f t="shared" si="34"/>
        <v>0</v>
      </c>
      <c r="P74" s="168">
        <f t="shared" si="34"/>
        <v>0</v>
      </c>
      <c r="Q74" s="168">
        <f t="shared" si="34"/>
        <v>0</v>
      </c>
      <c r="R74" s="168">
        <f t="shared" si="34"/>
        <v>0</v>
      </c>
      <c r="S74" s="168">
        <f t="shared" si="34"/>
        <v>0</v>
      </c>
      <c r="T74" s="168">
        <f t="shared" si="34"/>
        <v>0</v>
      </c>
      <c r="U74" s="168">
        <f t="shared" si="34"/>
        <v>0</v>
      </c>
      <c r="V74" s="168">
        <f t="shared" si="34"/>
        <v>0</v>
      </c>
      <c r="W74" s="168">
        <f t="shared" si="34"/>
        <v>0</v>
      </c>
      <c r="X74" s="168">
        <f t="shared" si="34"/>
        <v>0</v>
      </c>
      <c r="Y74" s="168">
        <f t="shared" si="34"/>
        <v>0</v>
      </c>
      <c r="Z74" s="168">
        <f t="shared" si="34"/>
        <v>0</v>
      </c>
      <c r="AA74" s="168">
        <f t="shared" si="34"/>
        <v>0</v>
      </c>
    </row>
    <row r="75" spans="1:27" hidden="1" outlineLevel="1" x14ac:dyDescent="0.35">
      <c r="A75" s="21" t="s">
        <v>154</v>
      </c>
    </row>
    <row r="76" spans="1:27" hidden="1" outlineLevel="2" x14ac:dyDescent="0.35">
      <c r="B76" s="128" t="str">
        <f>+B18</f>
        <v>Accounting Depreciation (Da)</v>
      </c>
      <c r="C76" s="20"/>
      <c r="D76" s="20"/>
      <c r="E76" s="20"/>
      <c r="F76" s="20"/>
      <c r="G76" s="20"/>
      <c r="H76" s="20"/>
      <c r="I76" s="20"/>
      <c r="J76" s="20"/>
      <c r="K76" s="20"/>
      <c r="L76" s="11">
        <f>+J18</f>
        <v>0</v>
      </c>
      <c r="M76" s="11">
        <f t="shared" ref="M76:AA76" si="35">+K18</f>
        <v>0</v>
      </c>
      <c r="N76" s="11">
        <f t="shared" si="35"/>
        <v>0.28099239999999925</v>
      </c>
      <c r="O76" s="11">
        <f t="shared" si="35"/>
        <v>0</v>
      </c>
      <c r="P76" s="11">
        <f t="shared" si="35"/>
        <v>0</v>
      </c>
      <c r="Q76" s="11">
        <f t="shared" si="35"/>
        <v>0</v>
      </c>
      <c r="R76" s="11">
        <f t="shared" si="35"/>
        <v>0</v>
      </c>
      <c r="S76" s="11">
        <f t="shared" si="35"/>
        <v>0</v>
      </c>
      <c r="T76" s="11">
        <f t="shared" si="35"/>
        <v>0</v>
      </c>
      <c r="U76" s="11">
        <f t="shared" si="35"/>
        <v>0</v>
      </c>
      <c r="V76" s="11">
        <f t="shared" si="35"/>
        <v>0</v>
      </c>
      <c r="W76" s="11">
        <f t="shared" si="35"/>
        <v>0</v>
      </c>
      <c r="X76" s="11">
        <f t="shared" si="35"/>
        <v>0</v>
      </c>
      <c r="Y76" s="11">
        <f t="shared" si="35"/>
        <v>0</v>
      </c>
      <c r="Z76" s="11">
        <f t="shared" si="35"/>
        <v>0</v>
      </c>
      <c r="AA76" s="11">
        <f t="shared" si="35"/>
        <v>0</v>
      </c>
    </row>
    <row r="77" spans="1:27" hidden="1" outlineLevel="2" x14ac:dyDescent="0.35">
      <c r="A77" s="122" t="s">
        <v>7</v>
      </c>
      <c r="B77" s="97" t="str">
        <f>+B19</f>
        <v>Tax Depreciation (TD)</v>
      </c>
      <c r="C77" s="12"/>
      <c r="D77" s="12"/>
      <c r="E77" s="12"/>
      <c r="F77" s="12"/>
      <c r="G77" s="12"/>
      <c r="H77" s="12"/>
      <c r="I77" s="12"/>
      <c r="J77" s="12"/>
      <c r="K77" s="12"/>
      <c r="L77" s="11">
        <f>+J19</f>
        <v>0</v>
      </c>
      <c r="M77" s="11">
        <f t="shared" ref="M77:AA77" si="36">+K19</f>
        <v>0</v>
      </c>
      <c r="N77" s="11">
        <f t="shared" si="36"/>
        <v>0.7524829699999992</v>
      </c>
      <c r="O77" s="11">
        <f t="shared" si="36"/>
        <v>0</v>
      </c>
      <c r="P77" s="11">
        <f t="shared" si="36"/>
        <v>0</v>
      </c>
      <c r="Q77" s="11">
        <f t="shared" si="36"/>
        <v>0</v>
      </c>
      <c r="R77" s="11">
        <f t="shared" si="36"/>
        <v>0</v>
      </c>
      <c r="S77" s="11">
        <f t="shared" si="36"/>
        <v>0</v>
      </c>
      <c r="T77" s="11">
        <f t="shared" si="36"/>
        <v>0</v>
      </c>
      <c r="U77" s="11">
        <f t="shared" si="36"/>
        <v>0</v>
      </c>
      <c r="V77" s="11">
        <f t="shared" si="36"/>
        <v>0</v>
      </c>
      <c r="W77" s="11">
        <f t="shared" si="36"/>
        <v>0</v>
      </c>
      <c r="X77" s="11">
        <f t="shared" si="36"/>
        <v>0</v>
      </c>
      <c r="Y77" s="11">
        <f t="shared" si="36"/>
        <v>0</v>
      </c>
      <c r="Z77" s="11">
        <f t="shared" si="36"/>
        <v>0</v>
      </c>
      <c r="AA77" s="11">
        <f t="shared" si="36"/>
        <v>0</v>
      </c>
    </row>
    <row r="78" spans="1:27" s="7" customFormat="1" hidden="1" outlineLevel="2" x14ac:dyDescent="0.35">
      <c r="A78" s="69"/>
      <c r="B78" s="137" t="s">
        <v>16</v>
      </c>
      <c r="C78" s="66"/>
      <c r="D78" s="66"/>
      <c r="E78" s="66"/>
      <c r="F78" s="66"/>
      <c r="G78" s="66"/>
      <c r="H78" s="66"/>
      <c r="I78" s="66"/>
      <c r="J78" s="66"/>
      <c r="K78" s="66"/>
      <c r="L78" s="62">
        <f>+L76-L77</f>
        <v>0</v>
      </c>
      <c r="M78" s="62">
        <f t="shared" ref="M78:W78" si="37">+M76-M77</f>
        <v>0</v>
      </c>
      <c r="N78" s="62">
        <f t="shared" si="37"/>
        <v>-0.47149056999999994</v>
      </c>
      <c r="O78" s="62">
        <f t="shared" si="37"/>
        <v>0</v>
      </c>
      <c r="P78" s="62">
        <f t="shared" si="37"/>
        <v>0</v>
      </c>
      <c r="Q78" s="62">
        <f t="shared" si="37"/>
        <v>0</v>
      </c>
      <c r="R78" s="62">
        <f t="shared" si="37"/>
        <v>0</v>
      </c>
      <c r="S78" s="62">
        <f t="shared" si="37"/>
        <v>0</v>
      </c>
      <c r="T78" s="62">
        <f t="shared" si="37"/>
        <v>0</v>
      </c>
      <c r="U78" s="62">
        <f t="shared" si="37"/>
        <v>0</v>
      </c>
      <c r="V78" s="62">
        <f t="shared" si="37"/>
        <v>0</v>
      </c>
      <c r="W78" s="62">
        <f t="shared" si="37"/>
        <v>0</v>
      </c>
      <c r="X78" s="62">
        <f>+X76-X77</f>
        <v>0</v>
      </c>
      <c r="Y78" s="62">
        <f>+Y76-Y77</f>
        <v>0</v>
      </c>
      <c r="Z78" s="62">
        <f>+Z76-Z77</f>
        <v>0</v>
      </c>
      <c r="AA78" s="62">
        <f>+AA76-AA77</f>
        <v>0</v>
      </c>
    </row>
    <row r="79" spans="1:27" hidden="1" outlineLevel="2" x14ac:dyDescent="0.35">
      <c r="A79" s="122" t="s">
        <v>242</v>
      </c>
      <c r="B79" s="136" t="s">
        <v>155</v>
      </c>
      <c r="C79" s="22"/>
      <c r="D79" s="22"/>
      <c r="E79" s="22"/>
      <c r="F79" s="22"/>
      <c r="G79" s="22"/>
      <c r="H79" s="22"/>
      <c r="I79" s="22"/>
      <c r="J79" s="22"/>
      <c r="K79" s="22"/>
      <c r="L79" s="23">
        <f>+L34*$D$11*$D$10</f>
        <v>0</v>
      </c>
      <c r="M79" s="23">
        <f>+M34*$E$11*$E$10</f>
        <v>0</v>
      </c>
      <c r="N79" s="23">
        <f>+N34*$E$11*$E$10</f>
        <v>0</v>
      </c>
      <c r="O79" s="23">
        <f>+O34*$E$11*$E$10</f>
        <v>6.310852546823989E-2</v>
      </c>
      <c r="P79" s="23">
        <f>+P34*$E$11*$E$10</f>
        <v>6.310852546823989E-2</v>
      </c>
      <c r="Q79" s="23">
        <f>+Q34*$E$11*$E$10</f>
        <v>6.310852546823989E-2</v>
      </c>
      <c r="R79" s="23">
        <f>+R34*$F$11*$F$10</f>
        <v>0</v>
      </c>
      <c r="S79" s="23">
        <f>+S34*$F$11*$F$10</f>
        <v>0</v>
      </c>
      <c r="T79" s="23">
        <f>+T34*$F$11*$F$10</f>
        <v>0</v>
      </c>
      <c r="U79" s="23">
        <f>+U34*$F$11*$F$10</f>
        <v>0</v>
      </c>
      <c r="V79" s="23">
        <f>+V34*$F$11*$F$10</f>
        <v>0</v>
      </c>
      <c r="W79" s="23">
        <f>+W34*$G$11*$G$10</f>
        <v>0</v>
      </c>
      <c r="X79" s="23">
        <f>+X34*$G$11*$G$10</f>
        <v>0</v>
      </c>
      <c r="Y79" s="23">
        <f>+Y34*$G$11*$G$10</f>
        <v>0</v>
      </c>
      <c r="Z79" s="23">
        <f>+Z34*$G$11*$G$10</f>
        <v>0</v>
      </c>
      <c r="AA79" s="23">
        <f>+AA34*$G$11*$G$10</f>
        <v>0</v>
      </c>
    </row>
    <row r="80" spans="1:27" s="7" customFormat="1" hidden="1" outlineLevel="2" x14ac:dyDescent="0.35">
      <c r="A80" s="69"/>
      <c r="B80" s="137" t="s">
        <v>17</v>
      </c>
      <c r="C80" s="66"/>
      <c r="D80" s="66"/>
      <c r="E80" s="66"/>
      <c r="F80" s="66"/>
      <c r="G80" s="66"/>
      <c r="H80" s="66"/>
      <c r="I80" s="66"/>
      <c r="J80" s="66"/>
      <c r="K80" s="66"/>
      <c r="L80" s="62">
        <f>+L78-L79</f>
        <v>0</v>
      </c>
      <c r="M80" s="62">
        <f t="shared" ref="M80:AA80" si="38">+M78-M79</f>
        <v>0</v>
      </c>
      <c r="N80" s="62">
        <f t="shared" si="38"/>
        <v>-0.47149056999999994</v>
      </c>
      <c r="O80" s="62">
        <f t="shared" si="38"/>
        <v>-6.310852546823989E-2</v>
      </c>
      <c r="P80" s="62">
        <f t="shared" si="38"/>
        <v>-6.310852546823989E-2</v>
      </c>
      <c r="Q80" s="62">
        <f t="shared" si="38"/>
        <v>-6.310852546823989E-2</v>
      </c>
      <c r="R80" s="62">
        <f t="shared" si="38"/>
        <v>0</v>
      </c>
      <c r="S80" s="62">
        <f t="shared" si="38"/>
        <v>0</v>
      </c>
      <c r="T80" s="62">
        <f t="shared" si="38"/>
        <v>0</v>
      </c>
      <c r="U80" s="62">
        <f t="shared" si="38"/>
        <v>0</v>
      </c>
      <c r="V80" s="62">
        <f t="shared" si="38"/>
        <v>0</v>
      </c>
      <c r="W80" s="62">
        <f t="shared" si="38"/>
        <v>0</v>
      </c>
      <c r="X80" s="62">
        <f t="shared" si="38"/>
        <v>0</v>
      </c>
      <c r="Y80" s="62">
        <f t="shared" si="38"/>
        <v>0</v>
      </c>
      <c r="Z80" s="62">
        <f t="shared" si="38"/>
        <v>0</v>
      </c>
      <c r="AA80" s="62">
        <f t="shared" si="38"/>
        <v>0</v>
      </c>
    </row>
    <row r="81" spans="1:27" hidden="1" outlineLevel="2" x14ac:dyDescent="0.35">
      <c r="A81" s="122" t="s">
        <v>15</v>
      </c>
      <c r="B81" s="136" t="s">
        <v>156</v>
      </c>
      <c r="C81" s="22"/>
      <c r="D81" s="22"/>
      <c r="E81" s="22"/>
      <c r="F81" s="22"/>
      <c r="G81" s="22"/>
      <c r="H81" s="22"/>
      <c r="I81" s="22"/>
      <c r="J81" s="22"/>
      <c r="K81" s="22"/>
      <c r="L81" s="23">
        <f>+L80*$C$13</f>
        <v>0</v>
      </c>
      <c r="M81" s="23">
        <f t="shared" ref="M81:AA81" si="39">+M80*$C$13</f>
        <v>0</v>
      </c>
      <c r="N81" s="23">
        <f t="shared" si="39"/>
        <v>-0.13201735959999999</v>
      </c>
      <c r="O81" s="23">
        <f t="shared" si="39"/>
        <v>-1.7670387131107169E-2</v>
      </c>
      <c r="P81" s="23">
        <f t="shared" si="39"/>
        <v>-1.7670387131107169E-2</v>
      </c>
      <c r="Q81" s="23">
        <f t="shared" si="39"/>
        <v>-1.7670387131107169E-2</v>
      </c>
      <c r="R81" s="23">
        <f t="shared" si="39"/>
        <v>0</v>
      </c>
      <c r="S81" s="23">
        <f t="shared" si="39"/>
        <v>0</v>
      </c>
      <c r="T81" s="23">
        <f t="shared" si="39"/>
        <v>0</v>
      </c>
      <c r="U81" s="23">
        <f t="shared" si="39"/>
        <v>0</v>
      </c>
      <c r="V81" s="23">
        <f t="shared" si="39"/>
        <v>0</v>
      </c>
      <c r="W81" s="23">
        <f t="shared" si="39"/>
        <v>0</v>
      </c>
      <c r="X81" s="23">
        <f t="shared" si="39"/>
        <v>0</v>
      </c>
      <c r="Y81" s="23">
        <f t="shared" si="39"/>
        <v>0</v>
      </c>
      <c r="Z81" s="23">
        <f t="shared" si="39"/>
        <v>0</v>
      </c>
      <c r="AA81" s="23">
        <f t="shared" si="39"/>
        <v>0</v>
      </c>
    </row>
    <row r="82" spans="1:27" hidden="1" outlineLevel="2" x14ac:dyDescent="0.35">
      <c r="A82" s="122" t="s">
        <v>243</v>
      </c>
      <c r="B82" s="129" t="s">
        <v>157</v>
      </c>
      <c r="L82" s="14">
        <f t="shared" ref="L82:AA82" si="40">+L81/(1-$C$13)</f>
        <v>0</v>
      </c>
      <c r="M82" s="14">
        <f t="shared" si="40"/>
        <v>0</v>
      </c>
      <c r="N82" s="14">
        <f t="shared" si="40"/>
        <v>-0.18335744388888889</v>
      </c>
      <c r="O82" s="14">
        <f t="shared" si="40"/>
        <v>-2.454220434875996E-2</v>
      </c>
      <c r="P82" s="14">
        <f t="shared" si="40"/>
        <v>-2.454220434875996E-2</v>
      </c>
      <c r="Q82" s="14">
        <f t="shared" si="40"/>
        <v>-2.454220434875996E-2</v>
      </c>
      <c r="R82" s="14">
        <f t="shared" si="40"/>
        <v>0</v>
      </c>
      <c r="S82" s="14">
        <f t="shared" si="40"/>
        <v>0</v>
      </c>
      <c r="T82" s="14">
        <f t="shared" si="40"/>
        <v>0</v>
      </c>
      <c r="U82" s="14">
        <f t="shared" si="40"/>
        <v>0</v>
      </c>
      <c r="V82" s="14">
        <f t="shared" si="40"/>
        <v>0</v>
      </c>
      <c r="W82" s="14">
        <f t="shared" si="40"/>
        <v>0</v>
      </c>
      <c r="X82" s="14">
        <f t="shared" si="40"/>
        <v>0</v>
      </c>
      <c r="Y82" s="14">
        <f t="shared" si="40"/>
        <v>0</v>
      </c>
      <c r="Z82" s="14">
        <f t="shared" si="40"/>
        <v>0</v>
      </c>
      <c r="AA82" s="14">
        <f t="shared" si="40"/>
        <v>0</v>
      </c>
    </row>
    <row r="83" spans="1:27" hidden="1" outlineLevel="1" x14ac:dyDescent="0.35">
      <c r="K83" s="154" t="s">
        <v>51</v>
      </c>
      <c r="L83" s="168">
        <f>+L76+L77-J18-J19</f>
        <v>0</v>
      </c>
      <c r="M83" s="168">
        <f t="shared" ref="M83:AA83" si="41">+M76+M77-K18-K19</f>
        <v>0</v>
      </c>
      <c r="N83" s="168">
        <f t="shared" si="41"/>
        <v>0</v>
      </c>
      <c r="O83" s="168">
        <f t="shared" si="41"/>
        <v>0</v>
      </c>
      <c r="P83" s="168">
        <f t="shared" si="41"/>
        <v>0</v>
      </c>
      <c r="Q83" s="168">
        <f t="shared" si="41"/>
        <v>0</v>
      </c>
      <c r="R83" s="168">
        <f t="shared" si="41"/>
        <v>0</v>
      </c>
      <c r="S83" s="168">
        <f t="shared" si="41"/>
        <v>0</v>
      </c>
      <c r="T83" s="168">
        <f t="shared" si="41"/>
        <v>0</v>
      </c>
      <c r="U83" s="168">
        <f t="shared" si="41"/>
        <v>0</v>
      </c>
      <c r="V83" s="168">
        <f t="shared" si="41"/>
        <v>0</v>
      </c>
      <c r="W83" s="168">
        <f t="shared" si="41"/>
        <v>0</v>
      </c>
      <c r="X83" s="168">
        <f t="shared" si="41"/>
        <v>0</v>
      </c>
      <c r="Y83" s="168">
        <f t="shared" si="41"/>
        <v>0</v>
      </c>
      <c r="Z83" s="168">
        <f t="shared" si="41"/>
        <v>0</v>
      </c>
      <c r="AA83" s="168">
        <f t="shared" si="41"/>
        <v>0</v>
      </c>
    </row>
    <row r="84" spans="1:27" hidden="1" outlineLevel="1" x14ac:dyDescent="0.35">
      <c r="A84" s="21" t="s">
        <v>150</v>
      </c>
    </row>
    <row r="85" spans="1:27" hidden="1" outlineLevel="2" x14ac:dyDescent="0.35">
      <c r="A85" s="122" t="s">
        <v>246</v>
      </c>
      <c r="B85" s="128" t="str">
        <f>+B73</f>
        <v>Income tax on the capital charge (Tinc)</v>
      </c>
      <c r="C85" s="20"/>
      <c r="D85" s="20"/>
      <c r="E85" s="20"/>
      <c r="F85" s="20"/>
      <c r="G85" s="20"/>
      <c r="H85" s="20"/>
      <c r="I85" s="20"/>
      <c r="J85" s="20"/>
      <c r="K85" s="20"/>
      <c r="L85" s="11">
        <f>+L73</f>
        <v>0</v>
      </c>
      <c r="M85" s="11">
        <f t="shared" ref="M85:AA85" si="42">+M73</f>
        <v>0</v>
      </c>
      <c r="N85" s="11">
        <f t="shared" si="42"/>
        <v>4.8223394900527697E-2</v>
      </c>
      <c r="O85" s="11">
        <f t="shared" si="42"/>
        <v>9.1452930425499845E-2</v>
      </c>
      <c r="P85" s="11">
        <f t="shared" si="42"/>
        <v>9.1452930425499845E-2</v>
      </c>
      <c r="Q85" s="11">
        <f t="shared" si="42"/>
        <v>9.1452930425499845E-2</v>
      </c>
      <c r="R85" s="11">
        <f t="shared" si="42"/>
        <v>0</v>
      </c>
      <c r="S85" s="11">
        <f t="shared" si="42"/>
        <v>0</v>
      </c>
      <c r="T85" s="11">
        <f t="shared" si="42"/>
        <v>0</v>
      </c>
      <c r="U85" s="11">
        <f t="shared" si="42"/>
        <v>0</v>
      </c>
      <c r="V85" s="11">
        <f t="shared" si="42"/>
        <v>0</v>
      </c>
      <c r="W85" s="11">
        <f t="shared" si="42"/>
        <v>0</v>
      </c>
      <c r="X85" s="11">
        <f t="shared" si="42"/>
        <v>0</v>
      </c>
      <c r="Y85" s="11">
        <f t="shared" si="42"/>
        <v>0</v>
      </c>
      <c r="Z85" s="11">
        <f t="shared" si="42"/>
        <v>0</v>
      </c>
      <c r="AA85" s="11">
        <f t="shared" si="42"/>
        <v>0</v>
      </c>
    </row>
    <row r="86" spans="1:27" hidden="1" outlineLevel="2" x14ac:dyDescent="0.35">
      <c r="A86" s="122" t="s">
        <v>247</v>
      </c>
      <c r="B86" s="99" t="str">
        <f>+B82</f>
        <v>Transpower's depreciation loss/gain (Tdep)</v>
      </c>
      <c r="C86" s="12"/>
      <c r="D86" s="12"/>
      <c r="E86" s="12"/>
      <c r="F86" s="12"/>
      <c r="G86" s="12"/>
      <c r="H86" s="12"/>
      <c r="I86" s="12"/>
      <c r="J86" s="12"/>
      <c r="K86" s="12"/>
      <c r="L86" s="13">
        <f>+L82</f>
        <v>0</v>
      </c>
      <c r="M86" s="13">
        <f t="shared" ref="M86:AA86" si="43">+M82</f>
        <v>0</v>
      </c>
      <c r="N86" s="13">
        <f t="shared" si="43"/>
        <v>-0.18335744388888889</v>
      </c>
      <c r="O86" s="13">
        <f t="shared" si="43"/>
        <v>-2.454220434875996E-2</v>
      </c>
      <c r="P86" s="13">
        <f t="shared" si="43"/>
        <v>-2.454220434875996E-2</v>
      </c>
      <c r="Q86" s="13">
        <f t="shared" si="43"/>
        <v>-2.454220434875996E-2</v>
      </c>
      <c r="R86" s="13">
        <f t="shared" si="43"/>
        <v>0</v>
      </c>
      <c r="S86" s="13">
        <f t="shared" si="43"/>
        <v>0</v>
      </c>
      <c r="T86" s="13">
        <f t="shared" si="43"/>
        <v>0</v>
      </c>
      <c r="U86" s="13">
        <f t="shared" si="43"/>
        <v>0</v>
      </c>
      <c r="V86" s="13">
        <f t="shared" si="43"/>
        <v>0</v>
      </c>
      <c r="W86" s="13">
        <f t="shared" si="43"/>
        <v>0</v>
      </c>
      <c r="X86" s="13">
        <f t="shared" si="43"/>
        <v>0</v>
      </c>
      <c r="Y86" s="13">
        <f t="shared" si="43"/>
        <v>0</v>
      </c>
      <c r="Z86" s="13">
        <f t="shared" si="43"/>
        <v>0</v>
      </c>
      <c r="AA86" s="13">
        <f t="shared" si="43"/>
        <v>0</v>
      </c>
    </row>
    <row r="87" spans="1:27" hidden="1" outlineLevel="2" x14ac:dyDescent="0.35">
      <c r="A87" s="122" t="s">
        <v>226</v>
      </c>
      <c r="B87" s="129" t="s">
        <v>141</v>
      </c>
      <c r="L87" s="14">
        <f>+L85+L86</f>
        <v>0</v>
      </c>
      <c r="M87" s="14">
        <f t="shared" ref="M87:AA87" si="44">+M85+M86</f>
        <v>0</v>
      </c>
      <c r="N87" s="14">
        <f t="shared" si="44"/>
        <v>-0.13513404898836118</v>
      </c>
      <c r="O87" s="14">
        <f t="shared" si="44"/>
        <v>6.6910726076739882E-2</v>
      </c>
      <c r="P87" s="14">
        <f t="shared" si="44"/>
        <v>6.6910726076739882E-2</v>
      </c>
      <c r="Q87" s="14">
        <f t="shared" si="44"/>
        <v>6.6910726076739882E-2</v>
      </c>
      <c r="R87" s="14">
        <f t="shared" si="44"/>
        <v>0</v>
      </c>
      <c r="S87" s="14">
        <f t="shared" si="44"/>
        <v>0</v>
      </c>
      <c r="T87" s="14">
        <f t="shared" si="44"/>
        <v>0</v>
      </c>
      <c r="U87" s="14">
        <f t="shared" si="44"/>
        <v>0</v>
      </c>
      <c r="V87" s="14">
        <f t="shared" si="44"/>
        <v>0</v>
      </c>
      <c r="W87" s="14">
        <f t="shared" si="44"/>
        <v>0</v>
      </c>
      <c r="X87" s="14">
        <f t="shared" si="44"/>
        <v>0</v>
      </c>
      <c r="Y87" s="14">
        <f t="shared" si="44"/>
        <v>0</v>
      </c>
      <c r="Z87" s="14">
        <f t="shared" si="44"/>
        <v>0</v>
      </c>
      <c r="AA87" s="14">
        <f t="shared" si="44"/>
        <v>0</v>
      </c>
    </row>
    <row r="88" spans="1:27" hidden="1" outlineLevel="1" x14ac:dyDescent="0.35">
      <c r="K88" s="154" t="s">
        <v>51</v>
      </c>
      <c r="L88" s="168">
        <f>+L87-L82-L73</f>
        <v>0</v>
      </c>
      <c r="M88" s="168">
        <f t="shared" ref="M88:AA88" si="45">+M87-M82-M73</f>
        <v>0</v>
      </c>
      <c r="N88" s="168">
        <f t="shared" si="45"/>
        <v>0</v>
      </c>
      <c r="O88" s="168">
        <f t="shared" si="45"/>
        <v>0</v>
      </c>
      <c r="P88" s="168">
        <f t="shared" si="45"/>
        <v>0</v>
      </c>
      <c r="Q88" s="168">
        <f t="shared" si="45"/>
        <v>0</v>
      </c>
      <c r="R88" s="168">
        <f t="shared" si="45"/>
        <v>0</v>
      </c>
      <c r="S88" s="168">
        <f t="shared" si="45"/>
        <v>0</v>
      </c>
      <c r="T88" s="168">
        <f t="shared" si="45"/>
        <v>0</v>
      </c>
      <c r="U88" s="168">
        <f t="shared" si="45"/>
        <v>0</v>
      </c>
      <c r="V88" s="168">
        <f t="shared" si="45"/>
        <v>0</v>
      </c>
      <c r="W88" s="168">
        <f t="shared" si="45"/>
        <v>0</v>
      </c>
      <c r="X88" s="168">
        <f t="shared" si="45"/>
        <v>0</v>
      </c>
      <c r="Y88" s="168">
        <f t="shared" si="45"/>
        <v>0</v>
      </c>
      <c r="Z88" s="168">
        <f t="shared" si="45"/>
        <v>0</v>
      </c>
      <c r="AA88" s="168">
        <f t="shared" si="45"/>
        <v>0</v>
      </c>
    </row>
    <row r="89" spans="1:27" ht="15" collapsed="1" thickTop="1" x14ac:dyDescent="0.35"/>
  </sheetData>
  <mergeCells count="14">
    <mergeCell ref="A25:M25"/>
    <mergeCell ref="A16:M16"/>
    <mergeCell ref="W4:AA4"/>
    <mergeCell ref="A2:M2"/>
    <mergeCell ref="C4:C5"/>
    <mergeCell ref="H4:L4"/>
    <mergeCell ref="M4:Q4"/>
    <mergeCell ref="R4:V4"/>
    <mergeCell ref="A69:M69"/>
    <mergeCell ref="A56:M56"/>
    <mergeCell ref="A45:M45"/>
    <mergeCell ref="A40:M40"/>
    <mergeCell ref="A33:M33"/>
    <mergeCell ref="A50:M50"/>
  </mergeCells>
  <hyperlinks>
    <hyperlink ref="A1" location="Contents!A1" display="Covered cost module" xr:uid="{C797742C-B754-4EF6-8563-CE77C6FA2077}"/>
  </hyperlinks>
  <pageMargins left="0.7" right="0.7" top="0.75" bottom="0.75" header="0.3" footer="0.3"/>
  <pageSetup paperSize="8" scale="40" orientation="portrait" r:id="rId1"/>
  <extLst>
    <ext xmlns:x14="http://schemas.microsoft.com/office/spreadsheetml/2009/9/main" uri="{78C0D931-6437-407d-A8EE-F0AAD7539E65}">
      <x14:conditionalFormattings>
        <x14:conditionalFormatting xmlns:xm="http://schemas.microsoft.com/office/excel/2006/main">
          <x14:cfRule type="expression" priority="4" id="{3026C851-139B-4A87-8087-56EE293BC541}">
            <xm:f>'https://transpowernz.sharepoint.com/sites/external/befea001e/30 JUNE SUBMISSION TO EA/5. Supporting information/Supporting information for APP B/[Indicative Pricing Model v0.1.xlsx]Error checks'!#REF!&lt;&gt;0</xm:f>
            <x14:dxf>
              <fill>
                <patternFill>
                  <bgColor rgb="FFFF0000"/>
                </patternFill>
              </fill>
            </x14:dxf>
          </x14:cfRule>
          <xm:sqref>A1</xm:sqref>
        </x14:conditionalFormatting>
        <x14:conditionalFormatting xmlns:xm="http://schemas.microsoft.com/office/excel/2006/main">
          <x14:cfRule type="expression" priority="3" id="{A864464A-19A3-4DFF-B50C-491451AF6C6A}">
            <xm:f>'https://transpowernz.sharepoint.com/sites/external/befea001e/30 JUNE SUBMISSION TO EA/5. Supporting information/Supporting information for APP B/[Indicative Pricing Model v0.1.xlsx]Error checks'!#REF!&lt;&gt;0</xm:f>
            <x14:dxf>
              <fill>
                <patternFill>
                  <bgColor rgb="FFFF0000"/>
                </patternFill>
              </fill>
            </x14:dxf>
          </x14:cfRule>
          <xm:sqref>D1:I1</xm:sqref>
        </x14:conditionalFormatting>
        <x14:conditionalFormatting xmlns:xm="http://schemas.microsoft.com/office/excel/2006/main">
          <x14:cfRule type="expression" priority="2" id="{B8211B91-1C93-48D1-B11C-1B037E1D5EAB}">
            <xm:f>'Error checks'!$C$33&lt;&gt;0</xm:f>
            <x14:dxf>
              <fill>
                <patternFill>
                  <bgColor rgb="FFFF0000"/>
                </patternFill>
              </fill>
            </x14:dxf>
          </x14:cfRule>
          <xm:sqref>B1</xm:sqref>
        </x14:conditionalFormatting>
        <x14:conditionalFormatting xmlns:xm="http://schemas.microsoft.com/office/excel/2006/main">
          <x14:cfRule type="expression" priority="1" id="{AC6FF5FC-451F-484E-B3ED-2FC69EC1A69E}">
            <xm:f>'Error checks'!$C$33&lt;&gt;0</xm:f>
            <x14:dxf>
              <fill>
                <patternFill>
                  <bgColor rgb="FFFF0000"/>
                </patternFill>
              </fill>
            </x14:dxf>
          </x14:cfRule>
          <xm:sqref>A1:XFD1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57596-937B-4BD0-BB19-C349997314DF}">
  <sheetPr>
    <tabColor rgb="FFFFC000"/>
    <outlinePr summaryBelow="0"/>
    <pageSetUpPr fitToPage="1"/>
  </sheetPr>
  <dimension ref="A1:R138"/>
  <sheetViews>
    <sheetView topLeftCell="A27" zoomScaleNormal="100" zoomScaleSheetLayoutView="100" workbookViewId="0">
      <selection activeCell="E7" sqref="E7"/>
    </sheetView>
  </sheetViews>
  <sheetFormatPr defaultColWidth="9.1796875" defaultRowHeight="14.5" outlineLevelRow="1" x14ac:dyDescent="0.35"/>
  <cols>
    <col min="1" max="1" width="24" style="4" customWidth="1"/>
    <col min="2" max="2" width="58" style="4" customWidth="1"/>
    <col min="3" max="3" width="14.1796875" style="4" customWidth="1"/>
    <col min="4" max="4" width="13" style="4" customWidth="1"/>
    <col min="5" max="5" width="12.453125" style="4" customWidth="1"/>
    <col min="6" max="6" width="24" style="4" customWidth="1"/>
    <col min="7" max="7" width="12.54296875" style="4" customWidth="1"/>
    <col min="8" max="9" width="9.1796875" style="4"/>
    <col min="10" max="10" width="9.453125" style="4" customWidth="1"/>
    <col min="11" max="11" width="9.1796875" style="4"/>
    <col min="12" max="12" width="49.453125" style="4" customWidth="1"/>
    <col min="13" max="13" width="12.453125" style="4" customWidth="1"/>
    <col min="14" max="15" width="11.54296875" style="4" customWidth="1"/>
    <col min="16" max="16" width="22" style="4" customWidth="1"/>
    <col min="17" max="16384" width="9.1796875" style="4"/>
  </cols>
  <sheetData>
    <row r="1" spans="1:18" s="1" customFormat="1" ht="20" thickBot="1" x14ac:dyDescent="0.5">
      <c r="A1" s="118" t="s">
        <v>160</v>
      </c>
      <c r="B1" s="7" t="str">
        <f>IF('Error checks'!C33&lt;&gt;0,"go to Error checks tab","")</f>
        <v/>
      </c>
      <c r="C1" s="49" t="s">
        <v>26</v>
      </c>
      <c r="D1" s="39" t="s">
        <v>139</v>
      </c>
      <c r="E1" s="40" t="s">
        <v>138</v>
      </c>
      <c r="F1" s="41" t="s">
        <v>137</v>
      </c>
      <c r="G1" s="42" t="s">
        <v>136</v>
      </c>
      <c r="H1" s="121" t="s">
        <v>125</v>
      </c>
      <c r="I1" s="124" t="s">
        <v>126</v>
      </c>
      <c r="J1" s="126" t="s">
        <v>135</v>
      </c>
    </row>
    <row r="2" spans="1:18" s="2" customFormat="1" ht="16.5" customHeight="1" thickTop="1" x14ac:dyDescent="0.35">
      <c r="A2" s="211" t="s">
        <v>173</v>
      </c>
      <c r="B2" s="211"/>
      <c r="C2" s="211"/>
      <c r="D2" s="211"/>
      <c r="E2" s="211"/>
      <c r="F2" s="211"/>
      <c r="G2" s="211"/>
    </row>
    <row r="3" spans="1:18" s="3" customFormat="1" ht="17.5" thickBot="1" x14ac:dyDescent="0.45">
      <c r="A3" s="3" t="s">
        <v>162</v>
      </c>
    </row>
    <row r="4" spans="1:18" ht="15" thickTop="1" x14ac:dyDescent="0.35">
      <c r="C4" s="15"/>
      <c r="D4" s="5"/>
      <c r="E4" s="5"/>
      <c r="F4" s="5"/>
      <c r="G4" s="5"/>
    </row>
    <row r="5" spans="1:18" x14ac:dyDescent="0.35">
      <c r="B5" s="4" t="s">
        <v>113</v>
      </c>
      <c r="C5" s="177">
        <v>2022</v>
      </c>
    </row>
    <row r="6" spans="1:18" x14ac:dyDescent="0.35">
      <c r="C6" s="15"/>
      <c r="D6" s="5"/>
      <c r="E6" s="5"/>
      <c r="F6" s="5"/>
      <c r="G6" s="5"/>
    </row>
    <row r="7" spans="1:18" s="3" customFormat="1" ht="17.5" thickBot="1" x14ac:dyDescent="0.45">
      <c r="A7" s="3" t="s">
        <v>161</v>
      </c>
    </row>
    <row r="8" spans="1:18" ht="15.5" thickTop="1" thickBot="1" x14ac:dyDescent="0.4">
      <c r="A8" s="138" t="s">
        <v>32</v>
      </c>
      <c r="B8" s="138"/>
      <c r="C8" s="138"/>
      <c r="D8" s="167" t="s">
        <v>9</v>
      </c>
      <c r="E8" s="167" t="s">
        <v>9</v>
      </c>
      <c r="F8" s="167" t="s">
        <v>9</v>
      </c>
      <c r="G8" s="167" t="s">
        <v>93</v>
      </c>
      <c r="N8" s="167" t="s">
        <v>9</v>
      </c>
      <c r="O8" s="167" t="s">
        <v>9</v>
      </c>
      <c r="P8" s="167" t="s">
        <v>9</v>
      </c>
      <c r="Q8" s="167" t="s">
        <v>93</v>
      </c>
    </row>
    <row r="9" spans="1:18" s="7" customFormat="1" ht="73.5" thickTop="1" thickBot="1" x14ac:dyDescent="0.4">
      <c r="B9" s="93" t="s">
        <v>163</v>
      </c>
      <c r="C9" s="142" t="str">
        <f>+Summary!AC7</f>
        <v>Accounting Depreciation (Da)</v>
      </c>
      <c r="D9" s="142" t="str">
        <f>+Summary!AT7</f>
        <v>Capital charge (C)</v>
      </c>
      <c r="E9" s="142" t="str">
        <f>+Summary!BK7</f>
        <v>Attributed opex component (AO)</v>
      </c>
      <c r="F9" s="142" t="str">
        <f>+Summary!CB7</f>
        <v>Sum of Transpower's depreciation tax loss/gain and income tax on the capital charge (Ta)</v>
      </c>
      <c r="G9" s="152" t="str">
        <f>+'Covered Costs'!B30</f>
        <v>Covered Cost (CC)</v>
      </c>
      <c r="H9" s="154" t="s">
        <v>51</v>
      </c>
      <c r="I9" s="142" t="s">
        <v>165</v>
      </c>
      <c r="K9" s="142" t="s">
        <v>165</v>
      </c>
      <c r="L9" s="142" t="str">
        <f t="shared" ref="L9:Q9" si="0">+B9</f>
        <v>Benefit-based investments</v>
      </c>
      <c r="M9" s="142" t="str">
        <f t="shared" si="0"/>
        <v>Accounting Depreciation (Da)</v>
      </c>
      <c r="N9" s="142" t="str">
        <f t="shared" si="0"/>
        <v>Capital charge (C)</v>
      </c>
      <c r="O9" s="142" t="str">
        <f t="shared" si="0"/>
        <v>Attributed opex component (AO)</v>
      </c>
      <c r="P9" s="142" t="str">
        <f t="shared" si="0"/>
        <v>Sum of Transpower's depreciation tax loss/gain and income tax on the capital charge (Ta)</v>
      </c>
      <c r="Q9" s="152" t="str">
        <f t="shared" si="0"/>
        <v>Covered Cost (CC)</v>
      </c>
      <c r="R9" s="154" t="s">
        <v>51</v>
      </c>
    </row>
    <row r="10" spans="1:18" x14ac:dyDescent="0.35">
      <c r="B10" s="146" t="str">
        <f>+Summary!B9</f>
        <v>BPE-HAY A&amp;B Reconductoring</v>
      </c>
      <c r="C10" s="147" cm="1">
        <f t="array" ref="C10">+SUMPRODUCT((Summary!$B$9:$B$108='Analysis I'!B10)*('Analysis I'!$C$5=Summary!$AC$5:$AR$5),Summary!$AC$9:$AR$108)</f>
        <v>1.744719830000002</v>
      </c>
      <c r="D10" s="147" cm="1">
        <f t="array" ref="D10">+SUMPRODUCT((Summary!$B$9:$B$108='Analysis I'!B10)*('Analysis I'!$C$5=Summary!$AT$5:$BI$5),Summary!$AT$9:$BI$108)</f>
        <v>3.2562770662930003</v>
      </c>
      <c r="E10" s="147" cm="1">
        <f t="array" ref="E10">+SUMPRODUCT((Summary!$B$9:$B$108='Analysis I'!B10)*('Analysis I'!$C$5=Summary!$BK$5:$BZ$5),Summary!$BK$9:$BZ$108)</f>
        <v>1.763181518669138</v>
      </c>
      <c r="F10" s="148" cm="1">
        <f t="array" ref="F10">+SUMPRODUCT((Summary!$B$9:$B$108='Analysis I'!B10)*('Analysis I'!$C$5=Summary!$CB$5:$CQ$5),Summary!$CB$9:$CQ$108)</f>
        <v>-1.1963897092350122</v>
      </c>
      <c r="G10" s="159">
        <f t="shared" ref="G10:G18" si="1">+SUM(C10:F10)</f>
        <v>5.5677887057271285</v>
      </c>
      <c r="H10" s="73" cm="1">
        <f t="array" ref="H10">+G10-SUMPRODUCT((Summary!$B$9:$B$108='Analysis I'!B10)*('Analysis I'!$C$5=Summary!$L$5:$AA$5),Summary!$L$9:$AA$108)</f>
        <v>0</v>
      </c>
      <c r="I10" s="161">
        <f>+RANK(G10,$G$10:$G$109)+COUNTIF($G$10:G10,G10)-1</f>
        <v>4</v>
      </c>
      <c r="K10" s="163">
        <v>1</v>
      </c>
      <c r="L10" s="146" t="str" cm="1">
        <f t="array" ref="L10">+INDEX($B$10:$B$109,MATCH(K10,$I$10:$I$109,),)</f>
        <v xml:space="preserve">HVDC </v>
      </c>
      <c r="M10" s="147" cm="1">
        <f t="array" ref="M10">+INDEX($C$10:$C$109,MATCH(K10,$I$10:$I$109,),)</f>
        <v>39.1504732</v>
      </c>
      <c r="N10" s="147" cm="1">
        <f t="array" ref="N10">+INDEX($D$10:$D$109,MATCH(K10,$I$10:$I$109,),)</f>
        <v>26.183673779642209</v>
      </c>
      <c r="O10" s="147" cm="1">
        <f t="array" ref="O10">+INDEX($E$10:$E$109,MATCH(K10,$I$10:$I$109,),)</f>
        <v>49.333524053486592</v>
      </c>
      <c r="P10" s="147" cm="1">
        <f t="array" ref="P10">+INDEX($F$10:$F$109,MATCH(K10,$I$10:$I$109,),)</f>
        <v>8.2250708720354417</v>
      </c>
      <c r="Q10" s="159">
        <f t="shared" ref="Q10:Q18" si="2">+SUM(M10:P10)</f>
        <v>122.89274190516426</v>
      </c>
      <c r="R10" s="166" cm="1">
        <f t="array" ref="R10">+Q10-INDEX($G$10:$G$109,MATCH(K10,$I$10:$I$109,),)</f>
        <v>0</v>
      </c>
    </row>
    <row r="11" spans="1:18" x14ac:dyDescent="0.35">
      <c r="B11" s="149" t="str">
        <f>+Summary!B10</f>
        <v xml:space="preserve">HVDC </v>
      </c>
      <c r="C11" s="150" cm="1">
        <f t="array" ref="C11">+SUMPRODUCT((Summary!$B$9:$B$108='Analysis I'!B11)*('Analysis I'!$C$5=Summary!$AC$5:$AR$5),Summary!$AC$9:$AR$108)</f>
        <v>39.1504732</v>
      </c>
      <c r="D11" s="150" cm="1">
        <f t="array" ref="D11">+SUMPRODUCT((Summary!$B$9:$B$108='Analysis I'!B11)*('Analysis I'!$C$5=Summary!$AT$5:$BI$5),Summary!$AT$9:$BI$108)</f>
        <v>26.183673779642209</v>
      </c>
      <c r="E11" s="150" cm="1">
        <f t="array" ref="E11">+SUMPRODUCT((Summary!$B$9:$B$108='Analysis I'!B11)*('Analysis I'!$C$5=Summary!$BK$5:$BZ$5),Summary!$BK$9:$BZ$108)</f>
        <v>49.333524053486592</v>
      </c>
      <c r="F11" s="151" cm="1">
        <f t="array" ref="F11">+SUMPRODUCT((Summary!$B$9:$B$108='Analysis I'!B11)*('Analysis I'!$C$5=Summary!$CB$5:$CQ$5),Summary!$CB$9:$CQ$108)</f>
        <v>8.2250708720354417</v>
      </c>
      <c r="G11" s="160">
        <f t="shared" si="1"/>
        <v>122.89274190516426</v>
      </c>
      <c r="H11" s="73" cm="1">
        <f t="array" ref="H11">+G11-SUMPRODUCT((Summary!$B$9:$B$108='Analysis I'!B11)*('Analysis I'!$C$5=Summary!$L$5:$AA$5),Summary!$L$9:$AA$108)</f>
        <v>0</v>
      </c>
      <c r="I11" s="162">
        <f>+RANK(G11,$G$10:$G$109)+COUNTIF($G$10:G11,G11)-1</f>
        <v>1</v>
      </c>
      <c r="K11" s="164">
        <f>+K10+1</f>
        <v>2</v>
      </c>
      <c r="L11" s="149" t="str" cm="1">
        <f t="array" ref="L11">+INDEX($B$10:$B$109,MATCH(K11,$I$10:$I$109,),)</f>
        <v>North Island Grid Upgrade Project (NIGUP)</v>
      </c>
      <c r="M11" s="150" cm="1">
        <f t="array" ref="M11">+INDEX($C$10:$C$109,MATCH(K11,$I$10:$I$109,),)</f>
        <v>13.901644500000112</v>
      </c>
      <c r="N11" s="150" cm="1">
        <f t="array" ref="N11">+INDEX($D$10:$D$109,MATCH(K11,$I$10:$I$109,),)</f>
        <v>35.739345681156401</v>
      </c>
      <c r="O11" s="150" cm="1">
        <f t="array" ref="O11">+INDEX($E$10:$E$109,MATCH(K11,$I$10:$I$109,),)</f>
        <v>14.048744239645995</v>
      </c>
      <c r="P11" s="150" cm="1">
        <f t="array" ref="P11">+INDEX($F$10:$F$109,MATCH(K11,$I$10:$I$109,),)</f>
        <v>4.4220648773674789</v>
      </c>
      <c r="Q11" s="160">
        <f t="shared" si="2"/>
        <v>68.111799298169984</v>
      </c>
      <c r="R11" s="166" cm="1">
        <f t="array" ref="R11">+Q11-INDEX($G$10:$G$109,MATCH(K11,$I$10:$I$109,),)</f>
        <v>0</v>
      </c>
    </row>
    <row r="12" spans="1:18" x14ac:dyDescent="0.35">
      <c r="B12" s="146" t="str">
        <f>+Summary!B11</f>
        <v>LSI Reliability</v>
      </c>
      <c r="C12" s="147" cm="1">
        <f t="array" ref="C12">+SUMPRODUCT((Summary!$B$9:$B$108='Analysis I'!B12)*('Analysis I'!$C$5=Summary!$AC$5:$AR$5),Summary!$AC$9:$AR$108)</f>
        <v>0.71219588999999994</v>
      </c>
      <c r="D12" s="147" cm="1">
        <f t="array" ref="D12">+SUMPRODUCT((Summary!$B$9:$B$108='Analysis I'!B12)*('Analysis I'!$C$5=Summary!$AT$5:$BI$5),Summary!$AT$9:$BI$108)</f>
        <v>1.5061684163799993</v>
      </c>
      <c r="E12" s="147" cm="1">
        <f t="array" ref="E12">+SUMPRODUCT((Summary!$B$9:$B$108='Analysis I'!B12)*('Analysis I'!$C$5=Summary!$BK$5:$BZ$5),Summary!$BK$9:$BZ$108)</f>
        <v>0.71973196459864663</v>
      </c>
      <c r="F12" s="148" cm="1">
        <f t="array" ref="F12">+SUMPRODUCT((Summary!$B$9:$B$108='Analysis I'!B12)*('Analysis I'!$C$5=Summary!$CB$5:$CQ$5),Summary!$CB$9:$CQ$108)</f>
        <v>-7.7691680125733464E-2</v>
      </c>
      <c r="G12" s="159">
        <f t="shared" si="1"/>
        <v>2.8604045908529123</v>
      </c>
      <c r="H12" s="73" cm="1">
        <f t="array" ref="H12">+G12-SUMPRODUCT((Summary!$B$9:$B$108='Analysis I'!B12)*('Analysis I'!$C$5=Summary!$L$5:$AA$5),Summary!$L$9:$AA$108)</f>
        <v>0</v>
      </c>
      <c r="I12" s="161">
        <f>+RANK(G12,$G$10:$G$109)+COUNTIF($G$10:G12,G12)-1</f>
        <v>7</v>
      </c>
      <c r="K12" s="165">
        <f t="shared" ref="K12:K75" si="3">+K11+1</f>
        <v>3</v>
      </c>
      <c r="L12" s="146" t="str" cm="1">
        <f t="array" ref="L12">+INDEX($B$10:$B$109,MATCH(K12,$I$10:$I$109,),)</f>
        <v>WRK-WKM C (Wairakei Ring)</v>
      </c>
      <c r="M12" s="147" cm="1">
        <f t="array" ref="M12">+INDEX($C$10:$C$109,MATCH(K12,$I$10:$I$109,),)</f>
        <v>2.0351647900000316</v>
      </c>
      <c r="N12" s="147" cm="1">
        <f t="array" ref="N12">+INDEX($D$10:$D$109,MATCH(K12,$I$10:$I$109,),)</f>
        <v>5.7775349127509878</v>
      </c>
      <c r="O12" s="147" cm="1">
        <f t="array" ref="O12">+INDEX($E$10:$E$109,MATCH(K12,$I$10:$I$109,),)</f>
        <v>2.0566998113239814</v>
      </c>
      <c r="P12" s="147" cm="1">
        <f t="array" ref="P12">+INDEX($F$10:$F$109,MATCH(K12,$I$10:$I$109,),)</f>
        <v>8.7502297386580441E-2</v>
      </c>
      <c r="Q12" s="159">
        <f t="shared" si="2"/>
        <v>9.9569018114615808</v>
      </c>
      <c r="R12" s="166" cm="1">
        <f t="array" ref="R12">+Q12-INDEX($G$10:$G$109,MATCH(K12,$I$10:$I$109,),)</f>
        <v>0</v>
      </c>
    </row>
    <row r="13" spans="1:18" x14ac:dyDescent="0.35">
      <c r="B13" s="149" t="str">
        <f>+Summary!B12</f>
        <v>LSI Renewables</v>
      </c>
      <c r="C13" s="150" cm="1">
        <f t="array" ref="C13">+SUMPRODUCT((Summary!$B$9:$B$108='Analysis I'!B13)*('Analysis I'!$C$5=Summary!$AC$5:$AR$5),Summary!$AC$9:$AR$108)</f>
        <v>0.63322848000000131</v>
      </c>
      <c r="D13" s="150" cm="1">
        <f t="array" ref="D13">+SUMPRODUCT((Summary!$B$9:$B$108='Analysis I'!B13)*('Analysis I'!$C$5=Summary!$AT$5:$BI$5),Summary!$AT$9:$BI$108)</f>
        <v>1.7539328007779944</v>
      </c>
      <c r="E13" s="150" cm="1">
        <f t="array" ref="E13">+SUMPRODUCT((Summary!$B$9:$B$108='Analysis I'!B13)*('Analysis I'!$C$5=Summary!$BK$5:$BZ$5),Summary!$BK$9:$BZ$108)</f>
        <v>0.63992896385601972</v>
      </c>
      <c r="F13" s="151" cm="1">
        <f t="array" ref="F13">+SUMPRODUCT((Summary!$B$9:$B$108='Analysis I'!B13)*('Analysis I'!$C$5=Summary!$CB$5:$CQ$5),Summary!$CB$9:$CQ$108)</f>
        <v>-0.16460408607866017</v>
      </c>
      <c r="G13" s="160">
        <f t="shared" si="1"/>
        <v>2.8624861585553552</v>
      </c>
      <c r="H13" s="73" cm="1">
        <f t="array" ref="H13">+G13-SUMPRODUCT((Summary!$B$9:$B$108='Analysis I'!B13)*('Analysis I'!$C$5=Summary!$L$5:$AA$5),Summary!$L$9:$AA$108)</f>
        <v>0</v>
      </c>
      <c r="I13" s="162">
        <f>+RANK(G13,$G$10:$G$109)+COUNTIF($G$10:G13,G13)-1</f>
        <v>6</v>
      </c>
      <c r="K13" s="164">
        <f t="shared" si="3"/>
        <v>4</v>
      </c>
      <c r="L13" s="149" t="str" cm="1">
        <f t="array" ref="L13">+INDEX($B$10:$B$109,MATCH(K13,$I$10:$I$109,),)</f>
        <v>BPE-HAY A&amp;B Reconductoring</v>
      </c>
      <c r="M13" s="150" cm="1">
        <f t="array" ref="M13">+INDEX($C$10:$C$109,MATCH(K13,$I$10:$I$109,),)</f>
        <v>1.744719830000002</v>
      </c>
      <c r="N13" s="150" cm="1">
        <f t="array" ref="N13">+INDEX($D$10:$D$109,MATCH(K13,$I$10:$I$109,),)</f>
        <v>3.2562770662930003</v>
      </c>
      <c r="O13" s="150" cm="1">
        <f t="array" ref="O13">+INDEX($E$10:$E$109,MATCH(K13,$I$10:$I$109,),)</f>
        <v>1.763181518669138</v>
      </c>
      <c r="P13" s="150" cm="1">
        <f t="array" ref="P13">+INDEX($F$10:$F$109,MATCH(K13,$I$10:$I$109,),)</f>
        <v>-1.1963897092350122</v>
      </c>
      <c r="Q13" s="160">
        <f t="shared" si="2"/>
        <v>5.5677887057271285</v>
      </c>
      <c r="R13" s="166" cm="1">
        <f t="array" ref="R13">+Q13-INDEX($G$10:$G$109,MATCH(K13,$I$10:$I$109,),)</f>
        <v>0</v>
      </c>
    </row>
    <row r="14" spans="1:18" x14ac:dyDescent="0.35">
      <c r="B14" s="146" t="str">
        <f>+Summary!B13</f>
        <v>North Island Grid Upgrade Project (NIGUP)</v>
      </c>
      <c r="C14" s="147" cm="1">
        <f t="array" ref="C14">+SUMPRODUCT((Summary!$B$9:$B$108='Analysis I'!B14)*('Analysis I'!$C$5=Summary!$AC$5:$AR$5),Summary!$AC$9:$AR$108)</f>
        <v>13.901644500000112</v>
      </c>
      <c r="D14" s="147" cm="1">
        <f t="array" ref="D14">+SUMPRODUCT((Summary!$B$9:$B$108='Analysis I'!B14)*('Analysis I'!$C$5=Summary!$AT$5:$BI$5),Summary!$AT$9:$BI$108)</f>
        <v>35.739345681156401</v>
      </c>
      <c r="E14" s="147" cm="1">
        <f t="array" ref="E14">+SUMPRODUCT((Summary!$B$9:$B$108='Analysis I'!B14)*('Analysis I'!$C$5=Summary!$BK$5:$BZ$5),Summary!$BK$9:$BZ$108)</f>
        <v>14.048744239645995</v>
      </c>
      <c r="F14" s="148" cm="1">
        <f t="array" ref="F14">+SUMPRODUCT((Summary!$B$9:$B$108='Analysis I'!B14)*('Analysis I'!$C$5=Summary!$CB$5:$CQ$5),Summary!$CB$9:$CQ$108)</f>
        <v>4.4220648773674789</v>
      </c>
      <c r="G14" s="159">
        <f t="shared" si="1"/>
        <v>68.111799298169984</v>
      </c>
      <c r="H14" s="73" cm="1">
        <f t="array" ref="H14">+G14-SUMPRODUCT((Summary!$B$9:$B$108='Analysis I'!B14)*('Analysis I'!$C$5=Summary!$L$5:$AA$5),Summary!$L$9:$AA$108)</f>
        <v>0</v>
      </c>
      <c r="I14" s="161">
        <f>+RANK(G14,$G$10:$G$109)+COUNTIF($G$10:G14,G14)-1</f>
        <v>2</v>
      </c>
      <c r="K14" s="165">
        <f t="shared" si="3"/>
        <v>5</v>
      </c>
      <c r="L14" s="146" t="str" cm="1">
        <f t="array" ref="L14">+INDEX($B$10:$B$109,MATCH(K14,$I$10:$I$109,),)</f>
        <v>Upper North Island Dynamic Reactive Support (UNIDRS)</v>
      </c>
      <c r="M14" s="147" cm="1">
        <f t="array" ref="M14">+INDEX($C$10:$C$109,MATCH(K14,$I$10:$I$109,),)</f>
        <v>1.4356874100000003</v>
      </c>
      <c r="N14" s="147" cm="1">
        <f t="array" ref="N14">+INDEX($D$10:$D$109,MATCH(K14,$I$10:$I$109,),)</f>
        <v>1.7475243203969997</v>
      </c>
      <c r="O14" s="147" cm="1">
        <f t="array" ref="O14">+INDEX($E$10:$E$109,MATCH(K14,$I$10:$I$109,),)</f>
        <v>1.4508790834904188</v>
      </c>
      <c r="P14" s="147" cm="1">
        <f t="array" ref="P14">+INDEX($F$10:$F$109,MATCH(K14,$I$10:$I$109,),)</f>
        <v>0.23888547363549567</v>
      </c>
      <c r="Q14" s="159">
        <f t="shared" si="2"/>
        <v>4.8729762875229143</v>
      </c>
      <c r="R14" s="166" cm="1">
        <f t="array" ref="R14">+Q14-INDEX($G$10:$G$109,MATCH(K14,$I$10:$I$109,),)</f>
        <v>0</v>
      </c>
    </row>
    <row r="15" spans="1:18" x14ac:dyDescent="0.35">
      <c r="B15" s="149" t="str">
        <f>+Summary!B14</f>
        <v>WRK-WKM C (Wairakei Ring)</v>
      </c>
      <c r="C15" s="150" cm="1">
        <f t="array" ref="C15">+SUMPRODUCT((Summary!$B$9:$B$108='Analysis I'!B15)*('Analysis I'!$C$5=Summary!$AC$5:$AR$5),Summary!$AC$9:$AR$108)</f>
        <v>2.0351647900000316</v>
      </c>
      <c r="D15" s="150" cm="1">
        <f t="array" ref="D15">+SUMPRODUCT((Summary!$B$9:$B$108='Analysis I'!B15)*('Analysis I'!$C$5=Summary!$AT$5:$BI$5),Summary!$AT$9:$BI$108)</f>
        <v>5.7775349127509878</v>
      </c>
      <c r="E15" s="150" cm="1">
        <f t="array" ref="E15">+SUMPRODUCT((Summary!$B$9:$B$108='Analysis I'!B15)*('Analysis I'!$C$5=Summary!$BK$5:$BZ$5),Summary!$BK$9:$BZ$108)</f>
        <v>2.0566998113239814</v>
      </c>
      <c r="F15" s="151" cm="1">
        <f t="array" ref="F15">+SUMPRODUCT((Summary!$B$9:$B$108='Analysis I'!B15)*('Analysis I'!$C$5=Summary!$CB$5:$CQ$5),Summary!$CB$9:$CQ$108)</f>
        <v>8.7502297386580441E-2</v>
      </c>
      <c r="G15" s="160">
        <f t="shared" si="1"/>
        <v>9.9569018114615808</v>
      </c>
      <c r="H15" s="73" cm="1">
        <f t="array" ref="H15">+G15-SUMPRODUCT((Summary!$B$9:$B$108='Analysis I'!B15)*('Analysis I'!$C$5=Summary!$L$5:$AA$5),Summary!$L$9:$AA$108)</f>
        <v>0</v>
      </c>
      <c r="I15" s="162">
        <f>+RANK(G15,$G$10:$G$109)+COUNTIF($G$10:G15,G15)-1</f>
        <v>3</v>
      </c>
      <c r="K15" s="164">
        <f t="shared" si="3"/>
        <v>6</v>
      </c>
      <c r="L15" s="149" t="str" cm="1">
        <f t="array" ref="L15">+INDEX($B$10:$B$109,MATCH(K15,$I$10:$I$109,),)</f>
        <v>LSI Renewables</v>
      </c>
      <c r="M15" s="150" cm="1">
        <f t="array" ref="M15">+INDEX($C$10:$C$109,MATCH(K15,$I$10:$I$109,),)</f>
        <v>0.63322848000000131</v>
      </c>
      <c r="N15" s="150" cm="1">
        <f t="array" ref="N15">+INDEX($D$10:$D$109,MATCH(K15,$I$10:$I$109,),)</f>
        <v>1.7539328007779944</v>
      </c>
      <c r="O15" s="150" cm="1">
        <f t="array" ref="O15">+INDEX($E$10:$E$109,MATCH(K15,$I$10:$I$109,),)</f>
        <v>0.63992896385601972</v>
      </c>
      <c r="P15" s="150" cm="1">
        <f t="array" ref="P15">+INDEX($F$10:$F$109,MATCH(K15,$I$10:$I$109,),)</f>
        <v>-0.16460408607866017</v>
      </c>
      <c r="Q15" s="160">
        <f t="shared" si="2"/>
        <v>2.8624861585553552</v>
      </c>
      <c r="R15" s="166" cm="1">
        <f t="array" ref="R15">+Q15-INDEX($G$10:$G$109,MATCH(K15,$I$10:$I$109,),)</f>
        <v>0</v>
      </c>
    </row>
    <row r="16" spans="1:18" x14ac:dyDescent="0.35">
      <c r="B16" s="146" t="str">
        <f>+Summary!B15</f>
        <v>Upper North Island Dynamic Reactive Support (UNIDRS)</v>
      </c>
      <c r="C16" s="147" cm="1">
        <f t="array" ref="C16">+SUMPRODUCT((Summary!$B$9:$B$108='Analysis I'!B16)*('Analysis I'!$C$5=Summary!$AC$5:$AR$5),Summary!$AC$9:$AR$108)</f>
        <v>1.4356874100000003</v>
      </c>
      <c r="D16" s="147" cm="1">
        <f t="array" ref="D16">+SUMPRODUCT((Summary!$B$9:$B$108='Analysis I'!B16)*('Analysis I'!$C$5=Summary!$AT$5:$BI$5),Summary!$AT$9:$BI$108)</f>
        <v>1.7475243203969997</v>
      </c>
      <c r="E16" s="147" cm="1">
        <f t="array" ref="E16">+SUMPRODUCT((Summary!$B$9:$B$108='Analysis I'!B16)*('Analysis I'!$C$5=Summary!$BK$5:$BZ$5),Summary!$BK$9:$BZ$108)</f>
        <v>1.4508790834904188</v>
      </c>
      <c r="F16" s="148" cm="1">
        <f t="array" ref="F16">+SUMPRODUCT((Summary!$B$9:$B$108='Analysis I'!B16)*('Analysis I'!$C$5=Summary!$CB$5:$CQ$5),Summary!$CB$9:$CQ$108)</f>
        <v>0.23888547363549567</v>
      </c>
      <c r="G16" s="159">
        <f t="shared" si="1"/>
        <v>4.8729762875229143</v>
      </c>
      <c r="H16" s="73" cm="1">
        <f t="array" ref="H16">+G16-SUMPRODUCT((Summary!$B$9:$B$108='Analysis I'!B16)*('Analysis I'!$C$5=Summary!$L$5:$AA$5),Summary!$L$9:$AA$108)</f>
        <v>0</v>
      </c>
      <c r="I16" s="161">
        <f>+RANK(G16,$G$10:$G$109)+COUNTIF($G$10:G16,G16)-1</f>
        <v>5</v>
      </c>
      <c r="K16" s="165">
        <f t="shared" si="3"/>
        <v>7</v>
      </c>
      <c r="L16" s="146" t="str" cm="1">
        <f t="array" ref="L16">+INDEX($B$10:$B$109,MATCH(K16,$I$10:$I$109,),)</f>
        <v>LSI Reliability</v>
      </c>
      <c r="M16" s="147" cm="1">
        <f t="array" ref="M16">+INDEX($C$10:$C$109,MATCH(K16,$I$10:$I$109,),)</f>
        <v>0.71219588999999994</v>
      </c>
      <c r="N16" s="147" cm="1">
        <f t="array" ref="N16">+INDEX($D$10:$D$109,MATCH(K16,$I$10:$I$109,),)</f>
        <v>1.5061684163799993</v>
      </c>
      <c r="O16" s="147" cm="1">
        <f t="array" ref="O16">+INDEX($E$10:$E$109,MATCH(K16,$I$10:$I$109,),)</f>
        <v>0.71973196459864663</v>
      </c>
      <c r="P16" s="147" cm="1">
        <f t="array" ref="P16">+INDEX($F$10:$F$109,MATCH(K16,$I$10:$I$109,),)</f>
        <v>-7.7691680125733464E-2</v>
      </c>
      <c r="Q16" s="159">
        <f t="shared" si="2"/>
        <v>2.8604045908529123</v>
      </c>
      <c r="R16" s="166" cm="1">
        <f t="array" ref="R16">+Q16-INDEX($G$10:$G$109,MATCH(K16,$I$10:$I$109,),)</f>
        <v>0</v>
      </c>
    </row>
    <row r="17" spans="2:18" x14ac:dyDescent="0.35">
      <c r="B17" s="149" t="str">
        <f>+Summary!B16</f>
        <v>BOP_LV</v>
      </c>
      <c r="C17" s="150" cm="1">
        <f t="array" ref="C17">+SUMPRODUCT((Summary!$B$9:$B$108='Analysis I'!B17)*('Analysis I'!$C$5=Summary!$AC$5:$AR$5),Summary!$AC$9:$AR$108)</f>
        <v>0.11263752230549945</v>
      </c>
      <c r="D17" s="150" cm="1">
        <f t="array" ref="D17">+SUMPRODUCT((Summary!$B$9:$B$108='Analysis I'!B17)*('Analysis I'!$C$5=Summary!$AT$5:$BI$5),Summary!$AT$9:$BI$108)</f>
        <v>7.8271998742631035E-2</v>
      </c>
      <c r="E17" s="150" cm="1">
        <f t="array" ref="E17">+SUMPRODUCT((Summary!$B$9:$B$108='Analysis I'!B17)*('Analysis I'!$C$5=Summary!$BK$5:$BZ$5),Summary!$BK$9:$BZ$108)</f>
        <v>0.1138293921023063</v>
      </c>
      <c r="F17" s="151" cm="1">
        <f t="array" ref="F17">+SUMPRODUCT((Summary!$B$9:$B$108='Analysis I'!B17)*('Analysis I'!$C$5=Summary!$CB$5:$CQ$5),Summary!$CB$9:$CQ$108)</f>
        <v>-7.7087900485310543E-2</v>
      </c>
      <c r="G17" s="160">
        <f t="shared" si="1"/>
        <v>0.22765101266512622</v>
      </c>
      <c r="H17" s="73" cm="1">
        <f t="array" ref="H17">+G17-SUMPRODUCT((Summary!$B$9:$B$108='Analysis I'!B17)*('Analysis I'!$C$5=Summary!$L$5:$AA$5),Summary!$L$9:$AA$108)</f>
        <v>0</v>
      </c>
      <c r="I17" s="162">
        <f>+RANK(G17,$G$10:$G$109)+COUNTIF($G$10:G17,G17)-1</f>
        <v>21</v>
      </c>
      <c r="K17" s="164">
        <f t="shared" si="3"/>
        <v>8</v>
      </c>
      <c r="L17" s="149" t="str" cm="1">
        <f t="array" ref="L17">+INDEX($B$10:$B$109,MATCH(K17,$I$10:$I$109,),)</f>
        <v>LNI_HV</v>
      </c>
      <c r="M17" s="150" cm="1">
        <f t="array" ref="M17">+INDEX($C$10:$C$109,MATCH(K17,$I$10:$I$109,),)</f>
        <v>0.94010748051000959</v>
      </c>
      <c r="N17" s="150" cm="1">
        <f t="array" ref="N17">+INDEX($D$10:$D$109,MATCH(K17,$I$10:$I$109,),)</f>
        <v>0.37544593309778068</v>
      </c>
      <c r="O17" s="150" cm="1">
        <f t="array" ref="O17">+INDEX($E$10:$E$109,MATCH(K17,$I$10:$I$109,),)</f>
        <v>0.95005519321566601</v>
      </c>
      <c r="P17" s="150" cm="1">
        <f t="array" ref="P17">+INDEX($F$10:$F$109,MATCH(K17,$I$10:$I$109,),)</f>
        <v>0.12364678321869664</v>
      </c>
      <c r="Q17" s="160">
        <f t="shared" si="2"/>
        <v>2.3892553900421527</v>
      </c>
      <c r="R17" s="166" cm="1">
        <f t="array" ref="R17">+Q17-INDEX($G$10:$G$109,MATCH(K17,$I$10:$I$109,),)</f>
        <v>0</v>
      </c>
    </row>
    <row r="18" spans="2:18" x14ac:dyDescent="0.35">
      <c r="B18" s="146" t="str">
        <f>+Summary!B17</f>
        <v>CML_LV</v>
      </c>
      <c r="C18" s="147" cm="1">
        <f t="array" ref="C18">+SUMPRODUCT((Summary!$B$9:$B$108='Analysis I'!B18)*('Analysis I'!$C$5=Summary!$AC$5:$AR$5),Summary!$AC$9:$AR$108)</f>
        <v>0</v>
      </c>
      <c r="D18" s="147" cm="1">
        <f t="array" ref="D18">+SUMPRODUCT((Summary!$B$9:$B$108='Analysis I'!B18)*('Analysis I'!$C$5=Summary!$AT$5:$BI$5),Summary!$AT$9:$BI$108)</f>
        <v>0</v>
      </c>
      <c r="E18" s="147" cm="1">
        <f t="array" ref="E18">+SUMPRODUCT((Summary!$B$9:$B$108='Analysis I'!B18)*('Analysis I'!$C$5=Summary!$BK$5:$BZ$5),Summary!$BK$9:$BZ$108)</f>
        <v>0</v>
      </c>
      <c r="F18" s="148" cm="1">
        <f t="array" ref="F18">+SUMPRODUCT((Summary!$B$9:$B$108='Analysis I'!B18)*('Analysis I'!$C$5=Summary!$CB$5:$CQ$5),Summary!$CB$9:$CQ$108)</f>
        <v>0</v>
      </c>
      <c r="G18" s="159">
        <f t="shared" si="1"/>
        <v>0</v>
      </c>
      <c r="H18" s="73" cm="1">
        <f t="array" ref="H18">+G18-SUMPRODUCT((Summary!$B$9:$B$108='Analysis I'!B18)*('Analysis I'!$C$5=Summary!$L$5:$AA$5),Summary!$L$9:$AA$108)</f>
        <v>0</v>
      </c>
      <c r="I18" s="161">
        <f>+RANK(G18,$G$10:$G$109)+COUNTIF($G$10:G18,G18)-1</f>
        <v>28</v>
      </c>
      <c r="K18" s="165">
        <f t="shared" si="3"/>
        <v>9</v>
      </c>
      <c r="L18" s="146" t="str" cm="1">
        <f t="array" ref="L18">+INDEX($B$10:$B$109,MATCH(K18,$I$10:$I$109,),)</f>
        <v>WTN_LV</v>
      </c>
      <c r="M18" s="147" cm="1">
        <f t="array" ref="M18">+INDEX($C$10:$C$109,MATCH(K18,$I$10:$I$109,),)</f>
        <v>0.57613608135350047</v>
      </c>
      <c r="N18" s="147" cm="1">
        <f t="array" ref="N18">+INDEX($D$10:$D$109,MATCH(K18,$I$10:$I$109,),)</f>
        <v>0.32978542032949087</v>
      </c>
      <c r="O18" s="147" cm="1">
        <f t="array" ref="O18">+INDEX($E$10:$E$109,MATCH(K18,$I$10:$I$109,),)</f>
        <v>0.58223244409444808</v>
      </c>
      <c r="P18" s="147" cm="1">
        <f t="array" ref="P18">+INDEX($F$10:$F$109,MATCH(K18,$I$10:$I$109,),)</f>
        <v>6.4129284782108387E-2</v>
      </c>
      <c r="Q18" s="159">
        <f t="shared" si="2"/>
        <v>1.552283230559548</v>
      </c>
      <c r="R18" s="166" cm="1">
        <f t="array" ref="R18">+Q18-INDEX($G$10:$G$109,MATCH(K18,$I$10:$I$109,),)</f>
        <v>0</v>
      </c>
    </row>
    <row r="19" spans="2:18" x14ac:dyDescent="0.35">
      <c r="B19" s="149" t="str">
        <f>+Summary!B18</f>
        <v>CNI_LV</v>
      </c>
      <c r="C19" s="150" cm="1">
        <f t="array" ref="C19">+SUMPRODUCT((Summary!$B$9:$B$108='Analysis I'!B19)*('Analysis I'!$C$5=Summary!$AC$5:$AR$5),Summary!$AC$9:$AR$108)</f>
        <v>0.5168368445095014</v>
      </c>
      <c r="D19" s="150" cm="1">
        <f t="array" ref="D19">+SUMPRODUCT((Summary!$B$9:$B$108='Analysis I'!B19)*('Analysis I'!$C$5=Summary!$AT$5:$BI$5),Summary!$AT$9:$BI$108)</f>
        <v>0.48503423143948438</v>
      </c>
      <c r="E19" s="150" cm="1">
        <f t="array" ref="E19">+SUMPRODUCT((Summary!$B$9:$B$108='Analysis I'!B19)*('Analysis I'!$C$5=Summary!$BK$5:$BZ$5),Summary!$BK$9:$BZ$108)</f>
        <v>0.52230573455821083</v>
      </c>
      <c r="F19" s="151" cm="1">
        <f t="array" ref="F19">+SUMPRODUCT((Summary!$B$9:$B$108='Analysis I'!B19)*('Analysis I'!$C$5=Summary!$CB$5:$CQ$5),Summary!$CB$9:$CQ$108)</f>
        <v>-0.16020283368561639</v>
      </c>
      <c r="G19" s="160">
        <f t="shared" ref="G19:G82" si="4">+SUM(C19:F19)</f>
        <v>1.3639739768215802</v>
      </c>
      <c r="H19" s="73" cm="1">
        <f t="array" ref="H19">+G19-SUMPRODUCT((Summary!$B$9:$B$108='Analysis I'!B19)*('Analysis I'!$C$5=Summary!$L$5:$AA$5),Summary!$L$9:$AA$108)</f>
        <v>0</v>
      </c>
      <c r="I19" s="162">
        <f>+RANK(G19,$G$10:$G$109)+COUNTIF($G$10:G19,G19)-1</f>
        <v>11</v>
      </c>
      <c r="K19" s="164">
        <f t="shared" si="3"/>
        <v>10</v>
      </c>
      <c r="L19" s="149" t="str" cm="1">
        <f t="array" ref="L19">+INDEX($B$10:$B$109,MATCH(K19,$I$10:$I$109,),)</f>
        <v>UNI_LV</v>
      </c>
      <c r="M19" s="150" cm="1">
        <f t="array" ref="M19">+INDEX($C$10:$C$109,MATCH(K19,$I$10:$I$109,),)</f>
        <v>0.51436084688749917</v>
      </c>
      <c r="N19" s="150" cm="1">
        <f t="array" ref="N19">+INDEX($D$10:$D$109,MATCH(K19,$I$10:$I$109,),)</f>
        <v>0.30554727220345046</v>
      </c>
      <c r="O19" s="150" cm="1">
        <f t="array" ref="O19">+INDEX($E$10:$E$109,MATCH(K19,$I$10:$I$109,),)</f>
        <v>0.51980353725849715</v>
      </c>
      <c r="P19" s="150" cm="1">
        <f t="array" ref="P19">+INDEX($F$10:$F$109,MATCH(K19,$I$10:$I$109,),)</f>
        <v>8.7825368039091606E-2</v>
      </c>
      <c r="Q19" s="160">
        <f t="shared" ref="Q19:Q82" si="5">+SUM(M19:P19)</f>
        <v>1.4275370243885384</v>
      </c>
      <c r="R19" s="166" cm="1">
        <f t="array" ref="R19">+Q19-INDEX($G$10:$G$109,MATCH(K19,$I$10:$I$109,),)</f>
        <v>0</v>
      </c>
    </row>
    <row r="20" spans="2:18" x14ac:dyDescent="0.35">
      <c r="B20" s="146" t="str">
        <f>+Summary!B19</f>
        <v>CSI_HV</v>
      </c>
      <c r="C20" s="147" cm="1">
        <f t="array" ref="C20">+SUMPRODUCT((Summary!$B$9:$B$108='Analysis I'!B20)*('Analysis I'!$C$5=Summary!$AC$5:$AR$5),Summary!$AC$9:$AR$108)</f>
        <v>2.7169903901000009E-2</v>
      </c>
      <c r="D20" s="147" cm="1">
        <f t="array" ref="D20">+SUMPRODUCT((Summary!$B$9:$B$108='Analysis I'!B20)*('Analysis I'!$C$5=Summary!$AT$5:$BI$5),Summary!$AT$9:$BI$108)</f>
        <v>2.3268861460487792E-2</v>
      </c>
      <c r="E20" s="147" cm="1">
        <f t="array" ref="E20">+SUMPRODUCT((Summary!$B$9:$B$108='Analysis I'!B20)*('Analysis I'!$C$5=Summary!$BK$5:$BZ$5),Summary!$BK$9:$BZ$108)</f>
        <v>2.7457401239177569E-2</v>
      </c>
      <c r="F20" s="148" cm="1">
        <f t="array" ref="F20">+SUMPRODUCT((Summary!$B$9:$B$108='Analysis I'!B20)*('Analysis I'!$C$5=Summary!$CB$5:$CQ$5),Summary!$CB$9:$CQ$108)</f>
        <v>-1.0715721429199196E-2</v>
      </c>
      <c r="G20" s="159">
        <f t="shared" si="4"/>
        <v>6.7180445171466166E-2</v>
      </c>
      <c r="H20" s="73" cm="1">
        <f t="array" ref="H20">+G20-SUMPRODUCT((Summary!$B$9:$B$108='Analysis I'!B20)*('Analysis I'!$C$5=Summary!$L$5:$AA$5),Summary!$L$9:$AA$108)</f>
        <v>0</v>
      </c>
      <c r="I20" s="161">
        <f>+RANK(G20,$G$10:$G$109)+COUNTIF($G$10:G20,G20)-1</f>
        <v>24</v>
      </c>
      <c r="K20" s="165">
        <f t="shared" si="3"/>
        <v>11</v>
      </c>
      <c r="L20" s="146" t="str" cm="1">
        <f t="array" ref="L20">+INDEX($B$10:$B$109,MATCH(K20,$I$10:$I$109,),)</f>
        <v>CNI_LV</v>
      </c>
      <c r="M20" s="147" cm="1">
        <f t="array" ref="M20">+INDEX($C$10:$C$109,MATCH(K20,$I$10:$I$109,),)</f>
        <v>0.5168368445095014</v>
      </c>
      <c r="N20" s="147" cm="1">
        <f t="array" ref="N20">+INDEX($D$10:$D$109,MATCH(K20,$I$10:$I$109,),)</f>
        <v>0.48503423143948438</v>
      </c>
      <c r="O20" s="147" cm="1">
        <f t="array" ref="O20">+INDEX($E$10:$E$109,MATCH(K20,$I$10:$I$109,),)</f>
        <v>0.52230573455821083</v>
      </c>
      <c r="P20" s="147" cm="1">
        <f t="array" ref="P20">+INDEX($F$10:$F$109,MATCH(K20,$I$10:$I$109,),)</f>
        <v>-0.16020283368561639</v>
      </c>
      <c r="Q20" s="159">
        <f t="shared" si="5"/>
        <v>1.3639739768215802</v>
      </c>
      <c r="R20" s="166" cm="1">
        <f t="array" ref="R20">+Q20-INDEX($G$10:$G$109,MATCH(K20,$I$10:$I$109,),)</f>
        <v>0</v>
      </c>
    </row>
    <row r="21" spans="2:18" x14ac:dyDescent="0.35">
      <c r="B21" s="149" t="str">
        <f>+Summary!B20</f>
        <v>CSI_HV_LNI_HV_HVDC</v>
      </c>
      <c r="C21" s="150" cm="1">
        <f t="array" ref="C21">+SUMPRODUCT((Summary!$B$9:$B$108='Analysis I'!B21)*('Analysis I'!$C$5=Summary!$AC$5:$AR$5),Summary!$AC$9:$AR$108)</f>
        <v>0.28099239999999925</v>
      </c>
      <c r="D21" s="150" cm="1">
        <f t="array" ref="D21">+SUMPRODUCT((Summary!$B$9:$B$108='Analysis I'!B21)*('Analysis I'!$C$5=Summary!$AT$5:$BI$5),Summary!$AT$9:$BI$108)</f>
        <v>0.12400301545849979</v>
      </c>
      <c r="E21" s="150" cm="1">
        <f t="array" ref="E21">+SUMPRODUCT((Summary!$B$9:$B$108='Analysis I'!B21)*('Analysis I'!$C$5=Summary!$BK$5:$BZ$5),Summary!$BK$9:$BZ$108)</f>
        <v>0.28396571073906118</v>
      </c>
      <c r="F21" s="151" cm="1">
        <f t="array" ref="F21">+SUMPRODUCT((Summary!$B$9:$B$108='Analysis I'!B21)*('Analysis I'!$C$5=Summary!$CB$5:$CQ$5),Summary!$CB$9:$CQ$108)</f>
        <v>-0.13513404898836118</v>
      </c>
      <c r="G21" s="160">
        <f t="shared" si="4"/>
        <v>0.5538270772091991</v>
      </c>
      <c r="H21" s="73" cm="1">
        <f t="array" ref="H21">+G21-SUMPRODUCT((Summary!$B$9:$B$108='Analysis I'!B21)*('Analysis I'!$C$5=Summary!$L$5:$AA$5),Summary!$L$9:$AA$108)</f>
        <v>0</v>
      </c>
      <c r="I21" s="162">
        <f>+RANK(G21,$G$10:$G$109)+COUNTIF($G$10:G21,G21)-1</f>
        <v>14</v>
      </c>
      <c r="K21" s="164">
        <f t="shared" si="3"/>
        <v>12</v>
      </c>
      <c r="L21" s="149" t="str" cm="1">
        <f t="array" ref="L21">+INDEX($B$10:$B$109,MATCH(K21,$I$10:$I$109,),)</f>
        <v>UNI_HV</v>
      </c>
      <c r="M21" s="150" cm="1">
        <f t="array" ref="M21">+INDEX($C$10:$C$109,MATCH(K21,$I$10:$I$109,),)</f>
        <v>0.26806086572349741</v>
      </c>
      <c r="N21" s="150" cm="1">
        <f t="array" ref="N21">+INDEX($D$10:$D$109,MATCH(K21,$I$10:$I$109,),)</f>
        <v>0.11591979351706033</v>
      </c>
      <c r="O21" s="150" cm="1">
        <f t="array" ref="O21">+INDEX($E$10:$E$109,MATCH(K21,$I$10:$I$109,),)</f>
        <v>0.27089734190853987</v>
      </c>
      <c r="P21" s="150" cm="1">
        <f t="array" ref="P21">+INDEX($F$10:$F$109,MATCH(K21,$I$10:$I$109,),)</f>
        <v>4.5881004849383566E-2</v>
      </c>
      <c r="Q21" s="160">
        <f t="shared" si="5"/>
        <v>0.70075900599848118</v>
      </c>
      <c r="R21" s="166" cm="1">
        <f t="array" ref="R21">+Q21-INDEX($G$10:$G$109,MATCH(K21,$I$10:$I$109,),)</f>
        <v>0</v>
      </c>
    </row>
    <row r="22" spans="2:18" x14ac:dyDescent="0.35">
      <c r="B22" s="146" t="str">
        <f>+Summary!B21</f>
        <v>HB_HV</v>
      </c>
      <c r="C22" s="147" cm="1">
        <f t="array" ref="C22">+SUMPRODUCT((Summary!$B$9:$B$108='Analysis I'!B22)*('Analysis I'!$C$5=Summary!$AC$5:$AR$5),Summary!$AC$9:$AR$108)</f>
        <v>2.6460578794999971E-2</v>
      </c>
      <c r="D22" s="147" cm="1">
        <f t="array" ref="D22">+SUMPRODUCT((Summary!$B$9:$B$108='Analysis I'!B22)*('Analysis I'!$C$5=Summary!$AT$5:$BI$5),Summary!$AT$9:$BI$108)</f>
        <v>7.695977341000004E-3</v>
      </c>
      <c r="E22" s="147" cm="1">
        <f t="array" ref="E22">+SUMPRODUCT((Summary!$B$9:$B$108='Analysis I'!B22)*('Analysis I'!$C$5=Summary!$BK$5:$BZ$5),Summary!$BK$9:$BZ$108)</f>
        <v>2.6740570435674127E-2</v>
      </c>
      <c r="F22" s="148" cm="1">
        <f t="array" ref="F22">+SUMPRODUCT((Summary!$B$9:$B$108='Analysis I'!B22)*('Analysis I'!$C$5=Summary!$CB$5:$CQ$5),Summary!$CB$9:$CQ$108)</f>
        <v>-6.3842157217222136E-3</v>
      </c>
      <c r="G22" s="159">
        <f t="shared" si="4"/>
        <v>5.4512910849951884E-2</v>
      </c>
      <c r="H22" s="73" cm="1">
        <f t="array" ref="H22">+G22-SUMPRODUCT((Summary!$B$9:$B$108='Analysis I'!B22)*('Analysis I'!$C$5=Summary!$L$5:$AA$5),Summary!$L$9:$AA$108)</f>
        <v>0</v>
      </c>
      <c r="I22" s="161">
        <f>+RANK(G22,$G$10:$G$109)+COUNTIF($G$10:G22,G22)-1</f>
        <v>25</v>
      </c>
      <c r="K22" s="165">
        <f t="shared" si="3"/>
        <v>13</v>
      </c>
      <c r="L22" s="146" t="str" cm="1">
        <f t="array" ref="L22">+INDEX($B$10:$B$109,MATCH(K22,$I$10:$I$109,),)</f>
        <v>LSI_HV</v>
      </c>
      <c r="M22" s="147" cm="1">
        <f t="array" ref="M22">+INDEX($C$10:$C$109,MATCH(K22,$I$10:$I$109,),)</f>
        <v>0.21619978536100046</v>
      </c>
      <c r="N22" s="147" cm="1">
        <f t="array" ref="N22">+INDEX($D$10:$D$109,MATCH(K22,$I$10:$I$109,),)</f>
        <v>0.13003104298233159</v>
      </c>
      <c r="O22" s="147" cm="1">
        <f t="array" ref="O22">+INDEX($E$10:$E$109,MATCH(K22,$I$10:$I$109,),)</f>
        <v>0.21848749543286272</v>
      </c>
      <c r="P22" s="147" cm="1">
        <f t="array" ref="P22">+INDEX($F$10:$F$109,MATCH(K22,$I$10:$I$109,),)</f>
        <v>1.8602909790240013E-2</v>
      </c>
      <c r="Q22" s="159">
        <f t="shared" si="5"/>
        <v>0.58332123356643484</v>
      </c>
      <c r="R22" s="166" cm="1">
        <f t="array" ref="R22">+Q22-INDEX($G$10:$G$109,MATCH(K22,$I$10:$I$109,),)</f>
        <v>0</v>
      </c>
    </row>
    <row r="23" spans="2:18" x14ac:dyDescent="0.35">
      <c r="B23" s="149" t="str">
        <f>+Summary!B22</f>
        <v>HB_LV</v>
      </c>
      <c r="C23" s="150" cm="1">
        <f t="array" ref="C23">+SUMPRODUCT((Summary!$B$9:$B$108='Analysis I'!B23)*('Analysis I'!$C$5=Summary!$AC$5:$AR$5),Summary!$AC$9:$AR$108)</f>
        <v>0.1639271631170002</v>
      </c>
      <c r="D23" s="150" cm="1">
        <f t="array" ref="D23">+SUMPRODUCT((Summary!$B$9:$B$108='Analysis I'!B23)*('Analysis I'!$C$5=Summary!$AT$5:$BI$5),Summary!$AT$9:$BI$108)</f>
        <v>7.3910225324545789E-2</v>
      </c>
      <c r="E23" s="150" cm="1">
        <f t="array" ref="E23">+SUMPRODUCT((Summary!$B$9:$B$108='Analysis I'!B23)*('Analysis I'!$C$5=Summary!$BK$5:$BZ$5),Summary!$BK$9:$BZ$108)</f>
        <v>0.16566175236040942</v>
      </c>
      <c r="F23" s="151" cm="1">
        <f t="array" ref="F23">+SUMPRODUCT((Summary!$B$9:$B$108='Analysis I'!B23)*('Analysis I'!$C$5=Summary!$CB$5:$CQ$5),Summary!$CB$9:$CQ$108)</f>
        <v>-2.5047435593232227E-2</v>
      </c>
      <c r="G23" s="160">
        <f t="shared" si="4"/>
        <v>0.37845170520872318</v>
      </c>
      <c r="H23" s="73" cm="1">
        <f t="array" ref="H23">+G23-SUMPRODUCT((Summary!$B$9:$B$108='Analysis I'!B23)*('Analysis I'!$C$5=Summary!$L$5:$AA$5),Summary!$L$9:$AA$108)</f>
        <v>0</v>
      </c>
      <c r="I23" s="162">
        <f>+RANK(G23,$G$10:$G$109)+COUNTIF($G$10:G23,G23)-1</f>
        <v>15</v>
      </c>
      <c r="K23" s="164">
        <f t="shared" si="3"/>
        <v>14</v>
      </c>
      <c r="L23" s="149" t="str" cm="1">
        <f t="array" ref="L23">+INDEX($B$10:$B$109,MATCH(K23,$I$10:$I$109,),)</f>
        <v>CSI_HV_LNI_HV_HVDC</v>
      </c>
      <c r="M23" s="150" cm="1">
        <f t="array" ref="M23">+INDEX($C$10:$C$109,MATCH(K23,$I$10:$I$109,),)</f>
        <v>0.28099239999999925</v>
      </c>
      <c r="N23" s="150" cm="1">
        <f t="array" ref="N23">+INDEX($D$10:$D$109,MATCH(K23,$I$10:$I$109,),)</f>
        <v>0.12400301545849979</v>
      </c>
      <c r="O23" s="150" cm="1">
        <f t="array" ref="O23">+INDEX($E$10:$E$109,MATCH(K23,$I$10:$I$109,),)</f>
        <v>0.28396571073906118</v>
      </c>
      <c r="P23" s="150" cm="1">
        <f t="array" ref="P23">+INDEX($F$10:$F$109,MATCH(K23,$I$10:$I$109,),)</f>
        <v>-0.13513404898836118</v>
      </c>
      <c r="Q23" s="160">
        <f t="shared" si="5"/>
        <v>0.5538270772091991</v>
      </c>
      <c r="R23" s="166" cm="1">
        <f t="array" ref="R23">+Q23-INDEX($G$10:$G$109,MATCH(K23,$I$10:$I$109,),)</f>
        <v>0</v>
      </c>
    </row>
    <row r="24" spans="2:18" x14ac:dyDescent="0.35">
      <c r="B24" s="146" t="str">
        <f>+Summary!B23</f>
        <v>LNI_HV</v>
      </c>
      <c r="C24" s="147" cm="1">
        <f t="array" ref="C24">+SUMPRODUCT((Summary!$B$9:$B$108='Analysis I'!B24)*('Analysis I'!$C$5=Summary!$AC$5:$AR$5),Summary!$AC$9:$AR$108)</f>
        <v>0.94010748051000959</v>
      </c>
      <c r="D24" s="147" cm="1">
        <f t="array" ref="D24">+SUMPRODUCT((Summary!$B$9:$B$108='Analysis I'!B24)*('Analysis I'!$C$5=Summary!$AT$5:$BI$5),Summary!$AT$9:$BI$108)</f>
        <v>0.37544593309778068</v>
      </c>
      <c r="E24" s="147" cm="1">
        <f t="array" ref="E24">+SUMPRODUCT((Summary!$B$9:$B$108='Analysis I'!B24)*('Analysis I'!$C$5=Summary!$BK$5:$BZ$5),Summary!$BK$9:$BZ$108)</f>
        <v>0.95005519321566601</v>
      </c>
      <c r="F24" s="148" cm="1">
        <f t="array" ref="F24">+SUMPRODUCT((Summary!$B$9:$B$108='Analysis I'!B24)*('Analysis I'!$C$5=Summary!$CB$5:$CQ$5),Summary!$CB$9:$CQ$108)</f>
        <v>0.12364678321869664</v>
      </c>
      <c r="G24" s="159">
        <f t="shared" si="4"/>
        <v>2.3892553900421527</v>
      </c>
      <c r="H24" s="73" cm="1">
        <f t="array" ref="H24">+G24-SUMPRODUCT((Summary!$B$9:$B$108='Analysis I'!B24)*('Analysis I'!$C$5=Summary!$L$5:$AA$5),Summary!$L$9:$AA$108)</f>
        <v>0</v>
      </c>
      <c r="I24" s="161">
        <f>+RANK(G24,$G$10:$G$109)+COUNTIF($G$10:G24,G24)-1</f>
        <v>8</v>
      </c>
      <c r="K24" s="165">
        <f t="shared" si="3"/>
        <v>15</v>
      </c>
      <c r="L24" s="146" t="str" cm="1">
        <f t="array" ref="L24">+INDEX($B$10:$B$109,MATCH(K24,$I$10:$I$109,),)</f>
        <v>HB_LV</v>
      </c>
      <c r="M24" s="147" cm="1">
        <f t="array" ref="M24">+INDEX($C$10:$C$109,MATCH(K24,$I$10:$I$109,),)</f>
        <v>0.1639271631170002</v>
      </c>
      <c r="N24" s="147" cm="1">
        <f t="array" ref="N24">+INDEX($D$10:$D$109,MATCH(K24,$I$10:$I$109,),)</f>
        <v>7.3910225324545789E-2</v>
      </c>
      <c r="O24" s="147" cm="1">
        <f t="array" ref="O24">+INDEX($E$10:$E$109,MATCH(K24,$I$10:$I$109,),)</f>
        <v>0.16566175236040942</v>
      </c>
      <c r="P24" s="147" cm="1">
        <f t="array" ref="P24">+INDEX($F$10:$F$109,MATCH(K24,$I$10:$I$109,),)</f>
        <v>-2.5047435593232227E-2</v>
      </c>
      <c r="Q24" s="159">
        <f t="shared" si="5"/>
        <v>0.37845170520872318</v>
      </c>
      <c r="R24" s="166" cm="1">
        <f t="array" ref="R24">+Q24-INDEX($G$10:$G$109,MATCH(K24,$I$10:$I$109,),)</f>
        <v>0</v>
      </c>
    </row>
    <row r="25" spans="2:18" x14ac:dyDescent="0.35">
      <c r="B25" s="149" t="str">
        <f>+Summary!B24</f>
        <v>LSI_HV</v>
      </c>
      <c r="C25" s="150" cm="1">
        <f t="array" ref="C25">+SUMPRODUCT((Summary!$B$9:$B$108='Analysis I'!B25)*('Analysis I'!$C$5=Summary!$AC$5:$AR$5),Summary!$AC$9:$AR$108)</f>
        <v>0.21619978536100046</v>
      </c>
      <c r="D25" s="150" cm="1">
        <f t="array" ref="D25">+SUMPRODUCT((Summary!$B$9:$B$108='Analysis I'!B25)*('Analysis I'!$C$5=Summary!$AT$5:$BI$5),Summary!$AT$9:$BI$108)</f>
        <v>0.13003104298233159</v>
      </c>
      <c r="E25" s="150" cm="1">
        <f t="array" ref="E25">+SUMPRODUCT((Summary!$B$9:$B$108='Analysis I'!B25)*('Analysis I'!$C$5=Summary!$BK$5:$BZ$5),Summary!$BK$9:$BZ$108)</f>
        <v>0.21848749543286272</v>
      </c>
      <c r="F25" s="151" cm="1">
        <f t="array" ref="F25">+SUMPRODUCT((Summary!$B$9:$B$108='Analysis I'!B25)*('Analysis I'!$C$5=Summary!$CB$5:$CQ$5),Summary!$CB$9:$CQ$108)</f>
        <v>1.8602909790240013E-2</v>
      </c>
      <c r="G25" s="160">
        <f t="shared" si="4"/>
        <v>0.58332123356643484</v>
      </c>
      <c r="H25" s="73" cm="1">
        <f t="array" ref="H25">+G25-SUMPRODUCT((Summary!$B$9:$B$108='Analysis I'!B25)*('Analysis I'!$C$5=Summary!$L$5:$AA$5),Summary!$L$9:$AA$108)</f>
        <v>0</v>
      </c>
      <c r="I25" s="162">
        <f>+RANK(G25,$G$10:$G$109)+COUNTIF($G$10:G25,G25)-1</f>
        <v>13</v>
      </c>
      <c r="K25" s="164">
        <f t="shared" si="3"/>
        <v>16</v>
      </c>
      <c r="L25" s="149" t="str" cm="1">
        <f t="array" ref="L25">+INDEX($B$10:$B$109,MATCH(K25,$I$10:$I$109,),)</f>
        <v>USI_HV</v>
      </c>
      <c r="M25" s="150" cm="1">
        <f t="array" ref="M25">+INDEX($C$10:$C$109,MATCH(K25,$I$10:$I$109,),)</f>
        <v>0.14079206234449926</v>
      </c>
      <c r="N25" s="150" cm="1">
        <f t="array" ref="N25">+INDEX($D$10:$D$109,MATCH(K25,$I$10:$I$109,),)</f>
        <v>0.10424898239895629</v>
      </c>
      <c r="O25" s="150" cm="1">
        <f t="array" ref="O25">+INDEX($E$10:$E$109,MATCH(K25,$I$10:$I$109,),)</f>
        <v>0.14228184837053975</v>
      </c>
      <c r="P25" s="150" cm="1">
        <f t="array" ref="P25">+INDEX($F$10:$F$109,MATCH(K25,$I$10:$I$109,),)</f>
        <v>-9.7289536143506244E-3</v>
      </c>
      <c r="Q25" s="160">
        <f t="shared" si="5"/>
        <v>0.3775939394996447</v>
      </c>
      <c r="R25" s="166" cm="1">
        <f t="array" ref="R25">+Q25-INDEX($G$10:$G$109,MATCH(K25,$I$10:$I$109,),)</f>
        <v>0</v>
      </c>
    </row>
    <row r="26" spans="2:18" x14ac:dyDescent="0.35">
      <c r="B26" s="146" t="str">
        <f>+Summary!B25</f>
        <v>NLD_HV</v>
      </c>
      <c r="C26" s="147" cm="1">
        <f t="array" ref="C26">+SUMPRODUCT((Summary!$B$9:$B$108='Analysis I'!B26)*('Analysis I'!$C$5=Summary!$AC$5:$AR$5),Summary!$AC$9:$AR$108)</f>
        <v>0.15010681000000106</v>
      </c>
      <c r="D26" s="147" cm="1">
        <f t="array" ref="D26">+SUMPRODUCT((Summary!$B$9:$B$108='Analysis I'!B26)*('Analysis I'!$C$5=Summary!$AT$5:$BI$5),Summary!$AT$9:$BI$108)</f>
        <v>7.0155010277500138E-2</v>
      </c>
      <c r="E26" s="147" cm="1">
        <f t="array" ref="E26">+SUMPRODUCT((Summary!$B$9:$B$108='Analysis I'!B26)*('Analysis I'!$C$5=Summary!$BK$5:$BZ$5),Summary!$BK$9:$BZ$108)</f>
        <v>0.15169515968554179</v>
      </c>
      <c r="F26" s="148" cm="1">
        <f t="array" ref="F26">+SUMPRODUCT((Summary!$B$9:$B$108='Analysis I'!B26)*('Analysis I'!$C$5=Summary!$CB$5:$CQ$5),Summary!$CB$9:$CQ$108)</f>
        <v>-1.0289039336527386E-2</v>
      </c>
      <c r="G26" s="159">
        <f t="shared" si="4"/>
        <v>0.36166794062651564</v>
      </c>
      <c r="H26" s="73" cm="1">
        <f t="array" ref="H26">+G26-SUMPRODUCT((Summary!$B$9:$B$108='Analysis I'!B26)*('Analysis I'!$C$5=Summary!$L$5:$AA$5),Summary!$L$9:$AA$108)</f>
        <v>0</v>
      </c>
      <c r="I26" s="161">
        <f>+RANK(G26,$G$10:$G$109)+COUNTIF($G$10:G26,G26)-1</f>
        <v>17</v>
      </c>
      <c r="K26" s="165">
        <f t="shared" si="3"/>
        <v>17</v>
      </c>
      <c r="L26" s="146" t="str" cm="1">
        <f t="array" ref="L26">+INDEX($B$10:$B$109,MATCH(K26,$I$10:$I$109,),)</f>
        <v>NLD_HV</v>
      </c>
      <c r="M26" s="147" cm="1">
        <f t="array" ref="M26">+INDEX($C$10:$C$109,MATCH(K26,$I$10:$I$109,),)</f>
        <v>0.15010681000000106</v>
      </c>
      <c r="N26" s="147" cm="1">
        <f t="array" ref="N26">+INDEX($D$10:$D$109,MATCH(K26,$I$10:$I$109,),)</f>
        <v>7.0155010277500138E-2</v>
      </c>
      <c r="O26" s="147" cm="1">
        <f t="array" ref="O26">+INDEX($E$10:$E$109,MATCH(K26,$I$10:$I$109,),)</f>
        <v>0.15169515968554179</v>
      </c>
      <c r="P26" s="147" cm="1">
        <f t="array" ref="P26">+INDEX($F$10:$F$109,MATCH(K26,$I$10:$I$109,),)</f>
        <v>-1.0289039336527386E-2</v>
      </c>
      <c r="Q26" s="159">
        <f t="shared" si="5"/>
        <v>0.36166794062651564</v>
      </c>
      <c r="R26" s="166" cm="1">
        <f t="array" ref="R26">+Q26-INDEX($G$10:$G$109,MATCH(K26,$I$10:$I$109,),)</f>
        <v>0</v>
      </c>
    </row>
    <row r="27" spans="2:18" x14ac:dyDescent="0.35">
      <c r="B27" s="149" t="str">
        <f>+Summary!B26</f>
        <v>NLD_LV</v>
      </c>
      <c r="C27" s="150" cm="1">
        <f t="array" ref="C27">+SUMPRODUCT((Summary!$B$9:$B$108='Analysis I'!B27)*('Analysis I'!$C$5=Summary!$AC$5:$AR$5),Summary!$AC$9:$AR$108)</f>
        <v>4.8398335959999983E-2</v>
      </c>
      <c r="D27" s="150" cm="1">
        <f t="array" ref="D27">+SUMPRODUCT((Summary!$B$9:$B$108='Analysis I'!B27)*('Analysis I'!$C$5=Summary!$AT$5:$BI$5),Summary!$AT$9:$BI$108)</f>
        <v>2.2511394937901993E-2</v>
      </c>
      <c r="E27" s="150" cm="1">
        <f t="array" ref="E27">+SUMPRODUCT((Summary!$B$9:$B$108='Analysis I'!B27)*('Analysis I'!$C$5=Summary!$BK$5:$BZ$5),Summary!$BK$9:$BZ$108)</f>
        <v>4.8910461170726664E-2</v>
      </c>
      <c r="F27" s="151" cm="1">
        <f t="array" ref="F27">+SUMPRODUCT((Summary!$B$9:$B$108='Analysis I'!B27)*('Analysis I'!$C$5=Summary!$CB$5:$CQ$5),Summary!$CB$9:$CQ$108)</f>
        <v>7.8658284514063221E-3</v>
      </c>
      <c r="G27" s="160">
        <f t="shared" si="4"/>
        <v>0.12768602052003497</v>
      </c>
      <c r="H27" s="73" cm="1">
        <f t="array" ref="H27">+G27-SUMPRODUCT((Summary!$B$9:$B$108='Analysis I'!B27)*('Analysis I'!$C$5=Summary!$L$5:$AA$5),Summary!$L$9:$AA$108)</f>
        <v>0</v>
      </c>
      <c r="I27" s="162">
        <f>+RANK(G27,$G$10:$G$109)+COUNTIF($G$10:G27,G27)-1</f>
        <v>23</v>
      </c>
      <c r="K27" s="164">
        <f t="shared" si="3"/>
        <v>18</v>
      </c>
      <c r="L27" s="149" t="str" cm="1">
        <f t="array" ref="L27">+INDEX($B$10:$B$109,MATCH(K27,$I$10:$I$109,),)</f>
        <v>USI_LV</v>
      </c>
      <c r="M27" s="150" cm="1">
        <f t="array" ref="M27">+INDEX($C$10:$C$109,MATCH(K27,$I$10:$I$109,),)</f>
        <v>0.16345117638050013</v>
      </c>
      <c r="N27" s="150" cm="1">
        <f t="array" ref="N27">+INDEX($D$10:$D$109,MATCH(K27,$I$10:$I$109,),)</f>
        <v>6.9625147880482491E-2</v>
      </c>
      <c r="O27" s="150" cm="1">
        <f t="array" ref="O27">+INDEX($E$10:$E$109,MATCH(K27,$I$10:$I$109,),)</f>
        <v>0.16518072898777511</v>
      </c>
      <c r="P27" s="150" cm="1">
        <f t="array" ref="P27">+INDEX($F$10:$F$109,MATCH(K27,$I$10:$I$109,),)</f>
        <v>-6.9187586834340203E-2</v>
      </c>
      <c r="Q27" s="160">
        <f t="shared" si="5"/>
        <v>0.32906946641441748</v>
      </c>
      <c r="R27" s="166" cm="1">
        <f t="array" ref="R27">+Q27-INDEX($G$10:$G$109,MATCH(K27,$I$10:$I$109,),)</f>
        <v>0</v>
      </c>
    </row>
    <row r="28" spans="2:18" x14ac:dyDescent="0.35">
      <c r="B28" s="146" t="str">
        <f>+Summary!B27</f>
        <v>NMB_LV</v>
      </c>
      <c r="C28" s="147" cm="1">
        <f t="array" ref="C28">+SUMPRODUCT((Summary!$B$9:$B$108='Analysis I'!B28)*('Analysis I'!$C$5=Summary!$AC$5:$AR$5),Summary!$AC$9:$AR$108)</f>
        <v>0.10415545458649995</v>
      </c>
      <c r="D28" s="147" cm="1">
        <f t="array" ref="D28">+SUMPRODUCT((Summary!$B$9:$B$108='Analysis I'!B28)*('Analysis I'!$C$5=Summary!$AT$5:$BI$5),Summary!$AT$9:$BI$108)</f>
        <v>0.10693528443394236</v>
      </c>
      <c r="E28" s="147" cm="1">
        <f t="array" ref="E28">+SUMPRODUCT((Summary!$B$9:$B$108='Analysis I'!B28)*('Analysis I'!$C$5=Summary!$BK$5:$BZ$5),Summary!$BK$9:$BZ$108)</f>
        <v>0.10525757169590903</v>
      </c>
      <c r="F28" s="148" cm="1">
        <f t="array" ref="F28">+SUMPRODUCT((Summary!$B$9:$B$108='Analysis I'!B28)*('Analysis I'!$C$5=Summary!$CB$5:$CQ$5),Summary!$CB$9:$CQ$108)</f>
        <v>-5.9053926948355963E-2</v>
      </c>
      <c r="G28" s="159">
        <f t="shared" si="4"/>
        <v>0.25729438376799535</v>
      </c>
      <c r="H28" s="73" cm="1">
        <f t="array" ref="H28">+G28-SUMPRODUCT((Summary!$B$9:$B$108='Analysis I'!B28)*('Analysis I'!$C$5=Summary!$L$5:$AA$5),Summary!$L$9:$AA$108)</f>
        <v>0</v>
      </c>
      <c r="I28" s="161">
        <f>+RANK(G28,$G$10:$G$109)+COUNTIF($G$10:G28,G28)-1</f>
        <v>20</v>
      </c>
      <c r="K28" s="165">
        <f t="shared" si="3"/>
        <v>19</v>
      </c>
      <c r="L28" s="146" t="str" cm="1">
        <f t="array" ref="L28">+INDEX($B$10:$B$109,MATCH(K28,$I$10:$I$109,),)</f>
        <v>WTO_LV</v>
      </c>
      <c r="M28" s="147" cm="1">
        <f t="array" ref="M28">+INDEX($C$10:$C$109,MATCH(K28,$I$10:$I$109,),)</f>
        <v>0.12375201205949944</v>
      </c>
      <c r="N28" s="147" cm="1">
        <f t="array" ref="N28">+INDEX($D$10:$D$109,MATCH(K28,$I$10:$I$109,),)</f>
        <v>6.8647434044811675E-2</v>
      </c>
      <c r="O28" s="147" cm="1">
        <f t="array" ref="O28">+INDEX($E$10:$E$109,MATCH(K28,$I$10:$I$109,),)</f>
        <v>0.12506148942058476</v>
      </c>
      <c r="P28" s="147" cm="1">
        <f t="array" ref="P28">+INDEX($F$10:$F$109,MATCH(K28,$I$10:$I$109,),)</f>
        <v>-5.7144241695795135E-2</v>
      </c>
      <c r="Q28" s="159">
        <f t="shared" si="5"/>
        <v>0.26031669382910072</v>
      </c>
      <c r="R28" s="166" cm="1">
        <f t="array" ref="R28">+Q28-INDEX($G$10:$G$109,MATCH(K28,$I$10:$I$109,),)</f>
        <v>0</v>
      </c>
    </row>
    <row r="29" spans="2:18" x14ac:dyDescent="0.35">
      <c r="B29" s="149" t="str">
        <f>+Summary!B28</f>
        <v>SLD_LV</v>
      </c>
      <c r="C29" s="150" cm="1">
        <f t="array" ref="C29">+SUMPRODUCT((Summary!$B$9:$B$108='Analysis I'!B29)*('Analysis I'!$C$5=Summary!$AC$5:$AR$5),Summary!$AC$9:$AR$108)</f>
        <v>0.10545944959200046</v>
      </c>
      <c r="D29" s="150" cm="1">
        <f t="array" ref="D29">+SUMPRODUCT((Summary!$B$9:$B$108='Analysis I'!B29)*('Analysis I'!$C$5=Summary!$AT$5:$BI$5),Summary!$AT$9:$BI$108)</f>
        <v>8.2448082089322278E-2</v>
      </c>
      <c r="E29" s="150" cm="1">
        <f t="array" ref="E29">+SUMPRODUCT((Summary!$B$9:$B$108='Analysis I'!B29)*('Analysis I'!$C$5=Summary!$BK$5:$BZ$5),Summary!$BK$9:$BZ$108)</f>
        <v>0.1065753648765685</v>
      </c>
      <c r="F29" s="151" cm="1">
        <f t="array" ref="F29">+SUMPRODUCT((Summary!$B$9:$B$108='Analysis I'!B29)*('Analysis I'!$C$5=Summary!$CB$5:$CQ$5),Summary!$CB$9:$CQ$108)</f>
        <v>-6.9903959752541184E-2</v>
      </c>
      <c r="G29" s="160">
        <f t="shared" si="4"/>
        <v>0.22457893680535004</v>
      </c>
      <c r="H29" s="73" cm="1">
        <f t="array" ref="H29">+G29-SUMPRODUCT((Summary!$B$9:$B$108='Analysis I'!B29)*('Analysis I'!$C$5=Summary!$L$5:$AA$5),Summary!$L$9:$AA$108)</f>
        <v>0</v>
      </c>
      <c r="I29" s="162">
        <f>+RANK(G29,$G$10:$G$109)+COUNTIF($G$10:G29,G29)-1</f>
        <v>22</v>
      </c>
      <c r="K29" s="164">
        <f t="shared" si="3"/>
        <v>20</v>
      </c>
      <c r="L29" s="149" t="str" cm="1">
        <f t="array" ref="L29">+INDEX($B$10:$B$109,MATCH(K29,$I$10:$I$109,),)</f>
        <v>NMB_LV</v>
      </c>
      <c r="M29" s="150" cm="1">
        <f t="array" ref="M29">+INDEX($C$10:$C$109,MATCH(K29,$I$10:$I$109,),)</f>
        <v>0.10415545458649995</v>
      </c>
      <c r="N29" s="150" cm="1">
        <f t="array" ref="N29">+INDEX($D$10:$D$109,MATCH(K29,$I$10:$I$109,),)</f>
        <v>0.10693528443394236</v>
      </c>
      <c r="O29" s="150" cm="1">
        <f t="array" ref="O29">+INDEX($E$10:$E$109,MATCH(K29,$I$10:$I$109,),)</f>
        <v>0.10525757169590903</v>
      </c>
      <c r="P29" s="150" cm="1">
        <f t="array" ref="P29">+INDEX($F$10:$F$109,MATCH(K29,$I$10:$I$109,),)</f>
        <v>-5.9053926948355963E-2</v>
      </c>
      <c r="Q29" s="160">
        <f t="shared" si="5"/>
        <v>0.25729438376799535</v>
      </c>
      <c r="R29" s="166" cm="1">
        <f t="array" ref="R29">+Q29-INDEX($G$10:$G$109,MATCH(K29,$I$10:$I$109,),)</f>
        <v>0</v>
      </c>
    </row>
    <row r="30" spans="2:18" x14ac:dyDescent="0.35">
      <c r="B30" s="146" t="str">
        <f>+Summary!B29</f>
        <v>TIM_LV</v>
      </c>
      <c r="C30" s="147" cm="1">
        <f t="array" ref="C30">+SUMPRODUCT((Summary!$B$9:$B$108='Analysis I'!B30)*('Analysis I'!$C$5=Summary!$AC$5:$AR$5),Summary!$AC$9:$AR$108)</f>
        <v>1.5423571275E-3</v>
      </c>
      <c r="D30" s="147" cm="1">
        <f t="array" ref="D30">+SUMPRODUCT((Summary!$B$9:$B$108='Analysis I'!B30)*('Analysis I'!$C$5=Summary!$AT$5:$BI$5),Summary!$AT$9:$BI$108)</f>
        <v>1.2447064190926748E-3</v>
      </c>
      <c r="E30" s="147" cm="1">
        <f t="array" ref="E30">+SUMPRODUCT((Summary!$B$9:$B$108='Analysis I'!B30)*('Analysis I'!$C$5=Summary!$BK$5:$BZ$5),Summary!$BK$9:$BZ$108)</f>
        <v>1.5586775226803127E-3</v>
      </c>
      <c r="F30" s="148" cm="1">
        <f t="array" ref="F30">+SUMPRODUCT((Summary!$B$9:$B$108='Analysis I'!B30)*('Analysis I'!$C$5=Summary!$CB$5:$CQ$5),Summary!$CB$9:$CQ$108)</f>
        <v>-1.2223117563250714E-3</v>
      </c>
      <c r="G30" s="159">
        <f t="shared" si="4"/>
        <v>3.1234293129479163E-3</v>
      </c>
      <c r="H30" s="73" cm="1">
        <f t="array" ref="H30">+G30-SUMPRODUCT((Summary!$B$9:$B$108='Analysis I'!B30)*('Analysis I'!$C$5=Summary!$L$5:$AA$5),Summary!$L$9:$AA$108)</f>
        <v>0</v>
      </c>
      <c r="I30" s="161">
        <f>+RANK(G30,$G$10:$G$109)+COUNTIF($G$10:G30,G30)-1</f>
        <v>27</v>
      </c>
      <c r="K30" s="165">
        <f t="shared" si="3"/>
        <v>21</v>
      </c>
      <c r="L30" s="146" t="str" cm="1">
        <f t="array" ref="L30">+INDEX($B$10:$B$109,MATCH(K30,$I$10:$I$109,),)</f>
        <v>BOP_LV</v>
      </c>
      <c r="M30" s="147" cm="1">
        <f t="array" ref="M30">+INDEX($C$10:$C$109,MATCH(K30,$I$10:$I$109,),)</f>
        <v>0.11263752230549945</v>
      </c>
      <c r="N30" s="147" cm="1">
        <f t="array" ref="N30">+INDEX($D$10:$D$109,MATCH(K30,$I$10:$I$109,),)</f>
        <v>7.8271998742631035E-2</v>
      </c>
      <c r="O30" s="147" cm="1">
        <f t="array" ref="O30">+INDEX($E$10:$E$109,MATCH(K30,$I$10:$I$109,),)</f>
        <v>0.1138293921023063</v>
      </c>
      <c r="P30" s="147" cm="1">
        <f t="array" ref="P30">+INDEX($F$10:$F$109,MATCH(K30,$I$10:$I$109,),)</f>
        <v>-7.7087900485310543E-2</v>
      </c>
      <c r="Q30" s="159">
        <f t="shared" si="5"/>
        <v>0.22765101266512622</v>
      </c>
      <c r="R30" s="166" cm="1">
        <f t="array" ref="R30">+Q30-INDEX($G$10:$G$109,MATCH(K30,$I$10:$I$109,),)</f>
        <v>0</v>
      </c>
    </row>
    <row r="31" spans="2:18" x14ac:dyDescent="0.35">
      <c r="B31" s="149" t="str">
        <f>+Summary!B30</f>
        <v>UNI_HV</v>
      </c>
      <c r="C31" s="150" cm="1">
        <f t="array" ref="C31">+SUMPRODUCT((Summary!$B$9:$B$108='Analysis I'!B31)*('Analysis I'!$C$5=Summary!$AC$5:$AR$5),Summary!$AC$9:$AR$108)</f>
        <v>0.26806086572349741</v>
      </c>
      <c r="D31" s="150" cm="1">
        <f t="array" ref="D31">+SUMPRODUCT((Summary!$B$9:$B$108='Analysis I'!B31)*('Analysis I'!$C$5=Summary!$AT$5:$BI$5),Summary!$AT$9:$BI$108)</f>
        <v>0.11591979351706033</v>
      </c>
      <c r="E31" s="150" cm="1">
        <f t="array" ref="E31">+SUMPRODUCT((Summary!$B$9:$B$108='Analysis I'!B31)*('Analysis I'!$C$5=Summary!$BK$5:$BZ$5),Summary!$BK$9:$BZ$108)</f>
        <v>0.27089734190853987</v>
      </c>
      <c r="F31" s="151" cm="1">
        <f t="array" ref="F31">+SUMPRODUCT((Summary!$B$9:$B$108='Analysis I'!B31)*('Analysis I'!$C$5=Summary!$CB$5:$CQ$5),Summary!$CB$9:$CQ$108)</f>
        <v>4.5881004849383566E-2</v>
      </c>
      <c r="G31" s="160">
        <f t="shared" si="4"/>
        <v>0.70075900599848118</v>
      </c>
      <c r="H31" s="73" cm="1">
        <f t="array" ref="H31">+G31-SUMPRODUCT((Summary!$B$9:$B$108='Analysis I'!B31)*('Analysis I'!$C$5=Summary!$L$5:$AA$5),Summary!$L$9:$AA$108)</f>
        <v>0</v>
      </c>
      <c r="I31" s="162">
        <f>+RANK(G31,$G$10:$G$109)+COUNTIF($G$10:G31,G31)-1</f>
        <v>12</v>
      </c>
      <c r="K31" s="164">
        <f t="shared" si="3"/>
        <v>22</v>
      </c>
      <c r="L31" s="149" t="str" cm="1">
        <f t="array" ref="L31">+INDEX($B$10:$B$109,MATCH(K31,$I$10:$I$109,),)</f>
        <v>SLD_LV</v>
      </c>
      <c r="M31" s="150" cm="1">
        <f t="array" ref="M31">+INDEX($C$10:$C$109,MATCH(K31,$I$10:$I$109,),)</f>
        <v>0.10545944959200046</v>
      </c>
      <c r="N31" s="150" cm="1">
        <f t="array" ref="N31">+INDEX($D$10:$D$109,MATCH(K31,$I$10:$I$109,),)</f>
        <v>8.2448082089322278E-2</v>
      </c>
      <c r="O31" s="150" cm="1">
        <f t="array" ref="O31">+INDEX($E$10:$E$109,MATCH(K31,$I$10:$I$109,),)</f>
        <v>0.1065753648765685</v>
      </c>
      <c r="P31" s="150" cm="1">
        <f t="array" ref="P31">+INDEX($F$10:$F$109,MATCH(K31,$I$10:$I$109,),)</f>
        <v>-6.9903959752541184E-2</v>
      </c>
      <c r="Q31" s="160">
        <f t="shared" si="5"/>
        <v>0.22457893680535004</v>
      </c>
      <c r="R31" s="166" cm="1">
        <f t="array" ref="R31">+Q31-INDEX($G$10:$G$109,MATCH(K31,$I$10:$I$109,),)</f>
        <v>0</v>
      </c>
    </row>
    <row r="32" spans="2:18" x14ac:dyDescent="0.35">
      <c r="B32" s="146" t="str">
        <f>+Summary!B31</f>
        <v>UNI_LV</v>
      </c>
      <c r="C32" s="147" cm="1">
        <f t="array" ref="C32">+SUMPRODUCT((Summary!$B$9:$B$108='Analysis I'!B32)*('Analysis I'!$C$5=Summary!$AC$5:$AR$5),Summary!$AC$9:$AR$108)</f>
        <v>0.51436084688749917</v>
      </c>
      <c r="D32" s="147" cm="1">
        <f t="array" ref="D32">+SUMPRODUCT((Summary!$B$9:$B$108='Analysis I'!B32)*('Analysis I'!$C$5=Summary!$AT$5:$BI$5),Summary!$AT$9:$BI$108)</f>
        <v>0.30554727220345046</v>
      </c>
      <c r="E32" s="147" cm="1">
        <f t="array" ref="E32">+SUMPRODUCT((Summary!$B$9:$B$108='Analysis I'!B32)*('Analysis I'!$C$5=Summary!$BK$5:$BZ$5),Summary!$BK$9:$BZ$108)</f>
        <v>0.51980353725849715</v>
      </c>
      <c r="F32" s="148" cm="1">
        <f t="array" ref="F32">+SUMPRODUCT((Summary!$B$9:$B$108='Analysis I'!B32)*('Analysis I'!$C$5=Summary!$CB$5:$CQ$5),Summary!$CB$9:$CQ$108)</f>
        <v>8.7825368039091606E-2</v>
      </c>
      <c r="G32" s="159">
        <f t="shared" si="4"/>
        <v>1.4275370243885384</v>
      </c>
      <c r="H32" s="73" cm="1">
        <f t="array" ref="H32">+G32-SUMPRODUCT((Summary!$B$9:$B$108='Analysis I'!B32)*('Analysis I'!$C$5=Summary!$L$5:$AA$5),Summary!$L$9:$AA$108)</f>
        <v>0</v>
      </c>
      <c r="I32" s="161">
        <f>+RANK(G32,$G$10:$G$109)+COUNTIF($G$10:G32,G32)-1</f>
        <v>10</v>
      </c>
      <c r="K32" s="165">
        <f t="shared" si="3"/>
        <v>23</v>
      </c>
      <c r="L32" s="146" t="str" cm="1">
        <f t="array" ref="L32">+INDEX($B$10:$B$109,MATCH(K32,$I$10:$I$109,),)</f>
        <v>NLD_LV</v>
      </c>
      <c r="M32" s="147" cm="1">
        <f t="array" ref="M32">+INDEX($C$10:$C$109,MATCH(K32,$I$10:$I$109,),)</f>
        <v>4.8398335959999983E-2</v>
      </c>
      <c r="N32" s="147" cm="1">
        <f t="array" ref="N32">+INDEX($D$10:$D$109,MATCH(K32,$I$10:$I$109,),)</f>
        <v>2.2511394937901993E-2</v>
      </c>
      <c r="O32" s="147" cm="1">
        <f t="array" ref="O32">+INDEX($E$10:$E$109,MATCH(K32,$I$10:$I$109,),)</f>
        <v>4.8910461170726664E-2</v>
      </c>
      <c r="P32" s="147" cm="1">
        <f t="array" ref="P32">+INDEX($F$10:$F$109,MATCH(K32,$I$10:$I$109,),)</f>
        <v>7.8658284514063221E-3</v>
      </c>
      <c r="Q32" s="159">
        <f t="shared" si="5"/>
        <v>0.12768602052003497</v>
      </c>
      <c r="R32" s="166" cm="1">
        <f t="array" ref="R32">+Q32-INDEX($G$10:$G$109,MATCH(K32,$I$10:$I$109,),)</f>
        <v>0</v>
      </c>
    </row>
    <row r="33" spans="2:18" x14ac:dyDescent="0.35">
      <c r="B33" s="149" t="str">
        <f>+Summary!B32</f>
        <v>USI_HV</v>
      </c>
      <c r="C33" s="150" cm="1">
        <f t="array" ref="C33">+SUMPRODUCT((Summary!$B$9:$B$108='Analysis I'!B33)*('Analysis I'!$C$5=Summary!$AC$5:$AR$5),Summary!$AC$9:$AR$108)</f>
        <v>0.14079206234449926</v>
      </c>
      <c r="D33" s="150" cm="1">
        <f t="array" ref="D33">+SUMPRODUCT((Summary!$B$9:$B$108='Analysis I'!B33)*('Analysis I'!$C$5=Summary!$AT$5:$BI$5),Summary!$AT$9:$BI$108)</f>
        <v>0.10424898239895629</v>
      </c>
      <c r="E33" s="150" cm="1">
        <f t="array" ref="E33">+SUMPRODUCT((Summary!$B$9:$B$108='Analysis I'!B33)*('Analysis I'!$C$5=Summary!$BK$5:$BZ$5),Summary!$BK$9:$BZ$108)</f>
        <v>0.14228184837053975</v>
      </c>
      <c r="F33" s="151" cm="1">
        <f t="array" ref="F33">+SUMPRODUCT((Summary!$B$9:$B$108='Analysis I'!B33)*('Analysis I'!$C$5=Summary!$CB$5:$CQ$5),Summary!$CB$9:$CQ$108)</f>
        <v>-9.7289536143506244E-3</v>
      </c>
      <c r="G33" s="160">
        <f t="shared" si="4"/>
        <v>0.3775939394996447</v>
      </c>
      <c r="H33" s="73" cm="1">
        <f t="array" ref="H33">+G33-SUMPRODUCT((Summary!$B$9:$B$108='Analysis I'!B33)*('Analysis I'!$C$5=Summary!$L$5:$AA$5),Summary!$L$9:$AA$108)</f>
        <v>0</v>
      </c>
      <c r="I33" s="162">
        <f>+RANK(G33,$G$10:$G$109)+COUNTIF($G$10:G33,G33)-1</f>
        <v>16</v>
      </c>
      <c r="K33" s="164">
        <f t="shared" si="3"/>
        <v>24</v>
      </c>
      <c r="L33" s="149" t="str" cm="1">
        <f t="array" ref="L33">+INDEX($B$10:$B$109,MATCH(K33,$I$10:$I$109,),)</f>
        <v>CSI_HV</v>
      </c>
      <c r="M33" s="150" cm="1">
        <f t="array" ref="M33">+INDEX($C$10:$C$109,MATCH(K33,$I$10:$I$109,),)</f>
        <v>2.7169903901000009E-2</v>
      </c>
      <c r="N33" s="150" cm="1">
        <f t="array" ref="N33">+INDEX($D$10:$D$109,MATCH(K33,$I$10:$I$109,),)</f>
        <v>2.3268861460487792E-2</v>
      </c>
      <c r="O33" s="150" cm="1">
        <f t="array" ref="O33">+INDEX($E$10:$E$109,MATCH(K33,$I$10:$I$109,),)</f>
        <v>2.7457401239177569E-2</v>
      </c>
      <c r="P33" s="150" cm="1">
        <f t="array" ref="P33">+INDEX($F$10:$F$109,MATCH(K33,$I$10:$I$109,),)</f>
        <v>-1.0715721429199196E-2</v>
      </c>
      <c r="Q33" s="160">
        <f t="shared" si="5"/>
        <v>6.7180445171466166E-2</v>
      </c>
      <c r="R33" s="166" cm="1">
        <f t="array" ref="R33">+Q33-INDEX($G$10:$G$109,MATCH(K33,$I$10:$I$109,),)</f>
        <v>0</v>
      </c>
    </row>
    <row r="34" spans="2:18" x14ac:dyDescent="0.35">
      <c r="B34" s="146" t="str">
        <f>+Summary!B33</f>
        <v>USI_LV</v>
      </c>
      <c r="C34" s="147" cm="1">
        <f t="array" ref="C34">+SUMPRODUCT((Summary!$B$9:$B$108='Analysis I'!B34)*('Analysis I'!$C$5=Summary!$AC$5:$AR$5),Summary!$AC$9:$AR$108)</f>
        <v>0.16345117638050013</v>
      </c>
      <c r="D34" s="147" cm="1">
        <f t="array" ref="D34">+SUMPRODUCT((Summary!$B$9:$B$108='Analysis I'!B34)*('Analysis I'!$C$5=Summary!$AT$5:$BI$5),Summary!$AT$9:$BI$108)</f>
        <v>6.9625147880482491E-2</v>
      </c>
      <c r="E34" s="147" cm="1">
        <f t="array" ref="E34">+SUMPRODUCT((Summary!$B$9:$B$108='Analysis I'!B34)*('Analysis I'!$C$5=Summary!$BK$5:$BZ$5),Summary!$BK$9:$BZ$108)</f>
        <v>0.16518072898777511</v>
      </c>
      <c r="F34" s="148" cm="1">
        <f t="array" ref="F34">+SUMPRODUCT((Summary!$B$9:$B$108='Analysis I'!B34)*('Analysis I'!$C$5=Summary!$CB$5:$CQ$5),Summary!$CB$9:$CQ$108)</f>
        <v>-6.9187586834340203E-2</v>
      </c>
      <c r="G34" s="159">
        <f t="shared" si="4"/>
        <v>0.32906946641441748</v>
      </c>
      <c r="H34" s="73" cm="1">
        <f t="array" ref="H34">+G34-SUMPRODUCT((Summary!$B$9:$B$108='Analysis I'!B34)*('Analysis I'!$C$5=Summary!$L$5:$AA$5),Summary!$L$9:$AA$108)</f>
        <v>0</v>
      </c>
      <c r="I34" s="161">
        <f>+RANK(G34,$G$10:$G$109)+COUNTIF($G$10:G34,G34)-1</f>
        <v>18</v>
      </c>
      <c r="K34" s="165">
        <f t="shared" si="3"/>
        <v>25</v>
      </c>
      <c r="L34" s="146" t="str" cm="1">
        <f t="array" ref="L34">+INDEX($B$10:$B$109,MATCH(K34,$I$10:$I$109,),)</f>
        <v>HB_HV</v>
      </c>
      <c r="M34" s="147" cm="1">
        <f t="array" ref="M34">+INDEX($C$10:$C$109,MATCH(K34,$I$10:$I$109,),)</f>
        <v>2.6460578794999971E-2</v>
      </c>
      <c r="N34" s="147" cm="1">
        <f t="array" ref="N34">+INDEX($D$10:$D$109,MATCH(K34,$I$10:$I$109,),)</f>
        <v>7.695977341000004E-3</v>
      </c>
      <c r="O34" s="147" cm="1">
        <f t="array" ref="O34">+INDEX($E$10:$E$109,MATCH(K34,$I$10:$I$109,),)</f>
        <v>2.6740570435674127E-2</v>
      </c>
      <c r="P34" s="147" cm="1">
        <f t="array" ref="P34">+INDEX($F$10:$F$109,MATCH(K34,$I$10:$I$109,),)</f>
        <v>-6.3842157217222136E-3</v>
      </c>
      <c r="Q34" s="159">
        <f t="shared" si="5"/>
        <v>5.4512910849951884E-2</v>
      </c>
      <c r="R34" s="166" cm="1">
        <f t="array" ref="R34">+Q34-INDEX($G$10:$G$109,MATCH(K34,$I$10:$I$109,),)</f>
        <v>0</v>
      </c>
    </row>
    <row r="35" spans="2:18" x14ac:dyDescent="0.35">
      <c r="B35" s="149" t="str">
        <f>+Summary!B34</f>
        <v>WTK_LV</v>
      </c>
      <c r="C35" s="150" cm="1">
        <f t="array" ref="C35">+SUMPRODUCT((Summary!$B$9:$B$108='Analysis I'!B35)*('Analysis I'!$C$5=Summary!$AC$5:$AR$5),Summary!$AC$9:$AR$108)</f>
        <v>2.3359754990000003E-3</v>
      </c>
      <c r="D35" s="150" cm="1">
        <f t="array" ref="D35">+SUMPRODUCT((Summary!$B$9:$B$108='Analysis I'!B35)*('Analysis I'!$C$5=Summary!$AT$5:$BI$5),Summary!$AT$9:$BI$108)</f>
        <v>5.5878574132699991E-4</v>
      </c>
      <c r="E35" s="150" cm="1">
        <f t="array" ref="E35">+SUMPRODUCT((Summary!$B$9:$B$108='Analysis I'!B35)*('Analysis I'!$C$5=Summary!$BK$5:$BZ$5),Summary!$BK$9:$BZ$108)</f>
        <v>2.3606935377703097E-3</v>
      </c>
      <c r="F35" s="151" cm="1">
        <f t="array" ref="F35">+SUMPRODUCT((Summary!$B$9:$B$108='Analysis I'!B35)*('Analysis I'!$C$5=Summary!$CB$5:$CQ$5),Summary!$CB$9:$CQ$108)</f>
        <v>-1.5535416118728329E-3</v>
      </c>
      <c r="G35" s="160">
        <f t="shared" si="4"/>
        <v>3.7019131662244771E-3</v>
      </c>
      <c r="H35" s="73" cm="1">
        <f t="array" ref="H35">+G35-SUMPRODUCT((Summary!$B$9:$B$108='Analysis I'!B35)*('Analysis I'!$C$5=Summary!$L$5:$AA$5),Summary!$L$9:$AA$108)</f>
        <v>0</v>
      </c>
      <c r="I35" s="162">
        <f>+RANK(G35,$G$10:$G$109)+COUNTIF($G$10:G35,G35)-1</f>
        <v>26</v>
      </c>
      <c r="K35" s="164">
        <f t="shared" si="3"/>
        <v>26</v>
      </c>
      <c r="L35" s="149" t="str" cm="1">
        <f t="array" ref="L35">+INDEX($B$10:$B$109,MATCH(K35,$I$10:$I$109,),)</f>
        <v>WTK_LV</v>
      </c>
      <c r="M35" s="150" cm="1">
        <f t="array" ref="M35">+INDEX($C$10:$C$109,MATCH(K35,$I$10:$I$109,),)</f>
        <v>2.3359754990000003E-3</v>
      </c>
      <c r="N35" s="150" cm="1">
        <f t="array" ref="N35">+INDEX($D$10:$D$109,MATCH(K35,$I$10:$I$109,),)</f>
        <v>5.5878574132699991E-4</v>
      </c>
      <c r="O35" s="150" cm="1">
        <f t="array" ref="O35">+INDEX($E$10:$E$109,MATCH(K35,$I$10:$I$109,),)</f>
        <v>2.3606935377703097E-3</v>
      </c>
      <c r="P35" s="150" cm="1">
        <f t="array" ref="P35">+INDEX($F$10:$F$109,MATCH(K35,$I$10:$I$109,),)</f>
        <v>-1.5535416118728329E-3</v>
      </c>
      <c r="Q35" s="160">
        <f t="shared" si="5"/>
        <v>3.7019131662244771E-3</v>
      </c>
      <c r="R35" s="166" cm="1">
        <f t="array" ref="R35">+Q35-INDEX($G$10:$G$109,MATCH(K35,$I$10:$I$109,),)</f>
        <v>0</v>
      </c>
    </row>
    <row r="36" spans="2:18" x14ac:dyDescent="0.35">
      <c r="B36" s="146" t="str">
        <f>+Summary!B35</f>
        <v>WTN_LV</v>
      </c>
      <c r="C36" s="147" cm="1">
        <f t="array" ref="C36">+SUMPRODUCT((Summary!$B$9:$B$108='Analysis I'!B36)*('Analysis I'!$C$5=Summary!$AC$5:$AR$5),Summary!$AC$9:$AR$108)</f>
        <v>0.57613608135350047</v>
      </c>
      <c r="D36" s="147" cm="1">
        <f t="array" ref="D36">+SUMPRODUCT((Summary!$B$9:$B$108='Analysis I'!B36)*('Analysis I'!$C$5=Summary!$AT$5:$BI$5),Summary!$AT$9:$BI$108)</f>
        <v>0.32978542032949087</v>
      </c>
      <c r="E36" s="147" cm="1">
        <f t="array" ref="E36">+SUMPRODUCT((Summary!$B$9:$B$108='Analysis I'!B36)*('Analysis I'!$C$5=Summary!$BK$5:$BZ$5),Summary!$BK$9:$BZ$108)</f>
        <v>0.58223244409444808</v>
      </c>
      <c r="F36" s="148" cm="1">
        <f t="array" ref="F36">+SUMPRODUCT((Summary!$B$9:$B$108='Analysis I'!B36)*('Analysis I'!$C$5=Summary!$CB$5:$CQ$5),Summary!$CB$9:$CQ$108)</f>
        <v>6.4129284782108387E-2</v>
      </c>
      <c r="G36" s="159">
        <f t="shared" si="4"/>
        <v>1.552283230559548</v>
      </c>
      <c r="H36" s="73" cm="1">
        <f t="array" ref="H36">+G36-SUMPRODUCT((Summary!$B$9:$B$108='Analysis I'!B36)*('Analysis I'!$C$5=Summary!$L$5:$AA$5),Summary!$L$9:$AA$108)</f>
        <v>0</v>
      </c>
      <c r="I36" s="161">
        <f>+RANK(G36,$G$10:$G$109)+COUNTIF($G$10:G36,G36)-1</f>
        <v>9</v>
      </c>
      <c r="K36" s="165">
        <f t="shared" si="3"/>
        <v>27</v>
      </c>
      <c r="L36" s="146" t="str" cm="1">
        <f t="array" ref="L36">+INDEX($B$10:$B$109,MATCH(K36,$I$10:$I$109,),)</f>
        <v>TIM_LV</v>
      </c>
      <c r="M36" s="147" cm="1">
        <f t="array" ref="M36">+INDEX($C$10:$C$109,MATCH(K36,$I$10:$I$109,),)</f>
        <v>1.5423571275E-3</v>
      </c>
      <c r="N36" s="147" cm="1">
        <f t="array" ref="N36">+INDEX($D$10:$D$109,MATCH(K36,$I$10:$I$109,),)</f>
        <v>1.2447064190926748E-3</v>
      </c>
      <c r="O36" s="147" cm="1">
        <f t="array" ref="O36">+INDEX($E$10:$E$109,MATCH(K36,$I$10:$I$109,),)</f>
        <v>1.5586775226803127E-3</v>
      </c>
      <c r="P36" s="147" cm="1">
        <f t="array" ref="P36">+INDEX($F$10:$F$109,MATCH(K36,$I$10:$I$109,),)</f>
        <v>-1.2223117563250714E-3</v>
      </c>
      <c r="Q36" s="159">
        <f t="shared" si="5"/>
        <v>3.1234293129479163E-3</v>
      </c>
      <c r="R36" s="166" cm="1">
        <f t="array" ref="R36">+Q36-INDEX($G$10:$G$109,MATCH(K36,$I$10:$I$109,),)</f>
        <v>0</v>
      </c>
    </row>
    <row r="37" spans="2:18" collapsed="1" x14ac:dyDescent="0.35">
      <c r="B37" s="149" t="str">
        <f>+Summary!B36</f>
        <v>WTO_LV</v>
      </c>
      <c r="C37" s="150" cm="1">
        <f t="array" ref="C37">+SUMPRODUCT((Summary!$B$9:$B$108='Analysis I'!B37)*('Analysis I'!$C$5=Summary!$AC$5:$AR$5),Summary!$AC$9:$AR$108)</f>
        <v>0.12375201205949944</v>
      </c>
      <c r="D37" s="150" cm="1">
        <f t="array" ref="D37">+SUMPRODUCT((Summary!$B$9:$B$108='Analysis I'!B37)*('Analysis I'!$C$5=Summary!$AT$5:$BI$5),Summary!$AT$9:$BI$108)</f>
        <v>6.8647434044811675E-2</v>
      </c>
      <c r="E37" s="150" cm="1">
        <f t="array" ref="E37">+SUMPRODUCT((Summary!$B$9:$B$108='Analysis I'!B37)*('Analysis I'!$C$5=Summary!$BK$5:$BZ$5),Summary!$BK$9:$BZ$108)</f>
        <v>0.12506148942058476</v>
      </c>
      <c r="F37" s="151" cm="1">
        <f t="array" ref="F37">+SUMPRODUCT((Summary!$B$9:$B$108='Analysis I'!B37)*('Analysis I'!$C$5=Summary!$CB$5:$CQ$5),Summary!$CB$9:$CQ$108)</f>
        <v>-5.7144241695795135E-2</v>
      </c>
      <c r="G37" s="160">
        <f t="shared" si="4"/>
        <v>0.26031669382910072</v>
      </c>
      <c r="H37" s="73" cm="1">
        <f t="array" ref="H37">+G37-SUMPRODUCT((Summary!$B$9:$B$108='Analysis I'!B37)*('Analysis I'!$C$5=Summary!$L$5:$AA$5),Summary!$L$9:$AA$108)</f>
        <v>0</v>
      </c>
      <c r="I37" s="162">
        <f>+RANK(G37,$G$10:$G$109)+COUNTIF($G$10:G37,G37)-1</f>
        <v>19</v>
      </c>
      <c r="K37" s="164">
        <f t="shared" si="3"/>
        <v>28</v>
      </c>
      <c r="L37" s="149" t="str" cm="1">
        <f t="array" ref="L37">+INDEX($B$10:$B$109,MATCH(K37,$I$10:$I$109,),)</f>
        <v>CML_LV</v>
      </c>
      <c r="M37" s="150" cm="1">
        <f t="array" ref="M37">+INDEX($C$10:$C$109,MATCH(K37,$I$10:$I$109,),)</f>
        <v>0</v>
      </c>
      <c r="N37" s="150" cm="1">
        <f t="array" ref="N37">+INDEX($D$10:$D$109,MATCH(K37,$I$10:$I$109,),)</f>
        <v>0</v>
      </c>
      <c r="O37" s="150" cm="1">
        <f t="array" ref="O37">+INDEX($E$10:$E$109,MATCH(K37,$I$10:$I$109,),)</f>
        <v>0</v>
      </c>
      <c r="P37" s="150" cm="1">
        <f t="array" ref="P37">+INDEX($F$10:$F$109,MATCH(K37,$I$10:$I$109,),)</f>
        <v>0</v>
      </c>
      <c r="Q37" s="160">
        <f t="shared" si="5"/>
        <v>0</v>
      </c>
      <c r="R37" s="166" cm="1">
        <f t="array" ref="R37">+Q37-INDEX($G$10:$G$109,MATCH(K37,$I$10:$I$109,),)</f>
        <v>0</v>
      </c>
    </row>
    <row r="38" spans="2:18" hidden="1" outlineLevel="1" x14ac:dyDescent="0.35">
      <c r="B38" s="146" t="str">
        <f>+Summary!B37</f>
        <v>[project name]</v>
      </c>
      <c r="C38" s="147" cm="1">
        <f t="array" ref="C38">+SUMPRODUCT((Summary!$B$9:$B$108='Analysis I'!B38)*('Analysis I'!$C$5=Summary!$AC$5:$AR$5),Summary!$AC$9:$AR$108)</f>
        <v>0</v>
      </c>
      <c r="D38" s="147" cm="1">
        <f t="array" ref="D38">+SUMPRODUCT((Summary!$B$9:$B$108='Analysis I'!B38)*('Analysis I'!$C$5=Summary!$AT$5:$BI$5),Summary!$AT$9:$BI$108)</f>
        <v>0</v>
      </c>
      <c r="E38" s="147" cm="1">
        <f t="array" ref="E38">+SUMPRODUCT((Summary!$B$9:$B$108='Analysis I'!B38)*('Analysis I'!$C$5=Summary!$BK$5:$BZ$5),Summary!$BK$9:$BZ$108)</f>
        <v>0</v>
      </c>
      <c r="F38" s="148" cm="1">
        <f t="array" ref="F38">+SUMPRODUCT((Summary!$B$9:$B$108='Analysis I'!B38)*('Analysis I'!$C$5=Summary!$CB$5:$CQ$5),Summary!$CB$9:$CQ$108)</f>
        <v>0</v>
      </c>
      <c r="G38" s="159">
        <f t="shared" si="4"/>
        <v>0</v>
      </c>
      <c r="H38" s="73" cm="1">
        <f t="array" ref="H38">+G38-SUMPRODUCT((Summary!$B$9:$B$108='Analysis I'!B38)*('Analysis I'!$C$5=Summary!$L$5:$AA$5),Summary!$L$9:$AA$108)</f>
        <v>0</v>
      </c>
      <c r="I38" s="161">
        <f>+RANK(G38,$G$10:$G$109)+COUNTIF($G$10:G38,G38)-1</f>
        <v>29</v>
      </c>
      <c r="K38" s="165">
        <f t="shared" si="3"/>
        <v>29</v>
      </c>
      <c r="L38" s="146" t="str" cm="1">
        <f t="array" ref="L38">+INDEX($B$10:$B$109,MATCH(K38,$I$10:$I$109,),)</f>
        <v>[project name]</v>
      </c>
      <c r="M38" s="147" cm="1">
        <f t="array" ref="M38">+INDEX($C$10:$C$109,MATCH(K38,$I$10:$I$109,),)</f>
        <v>0</v>
      </c>
      <c r="N38" s="147" cm="1">
        <f t="array" ref="N38">+INDEX($D$10:$D$109,MATCH(K38,$I$10:$I$109,),)</f>
        <v>0</v>
      </c>
      <c r="O38" s="147" cm="1">
        <f t="array" ref="O38">+INDEX($E$10:$E$109,MATCH(K38,$I$10:$I$109,),)</f>
        <v>0</v>
      </c>
      <c r="P38" s="147" cm="1">
        <f t="array" ref="P38">+INDEX($F$10:$F$109,MATCH(K38,$I$10:$I$109,),)</f>
        <v>0</v>
      </c>
      <c r="Q38" s="159">
        <f t="shared" si="5"/>
        <v>0</v>
      </c>
      <c r="R38" s="166" cm="1">
        <f t="array" ref="R38">+Q38-INDEX($G$10:$G$109,MATCH(K38,$I$10:$I$109,),)</f>
        <v>0</v>
      </c>
    </row>
    <row r="39" spans="2:18" hidden="1" outlineLevel="1" x14ac:dyDescent="0.35">
      <c r="B39" s="149" t="str">
        <f>+Summary!B38</f>
        <v>[project name]</v>
      </c>
      <c r="C39" s="150" cm="1">
        <f t="array" ref="C39">+SUMPRODUCT((Summary!$B$9:$B$108='Analysis I'!B39)*('Analysis I'!$C$5=Summary!$AC$5:$AR$5),Summary!$AC$9:$AR$108)</f>
        <v>0</v>
      </c>
      <c r="D39" s="150" cm="1">
        <f t="array" ref="D39">+SUMPRODUCT((Summary!$B$9:$B$108='Analysis I'!B39)*('Analysis I'!$C$5=Summary!$AT$5:$BI$5),Summary!$AT$9:$BI$108)</f>
        <v>0</v>
      </c>
      <c r="E39" s="150" cm="1">
        <f t="array" ref="E39">+SUMPRODUCT((Summary!$B$9:$B$108='Analysis I'!B39)*('Analysis I'!$C$5=Summary!$BK$5:$BZ$5),Summary!$BK$9:$BZ$108)</f>
        <v>0</v>
      </c>
      <c r="F39" s="151" cm="1">
        <f t="array" ref="F39">+SUMPRODUCT((Summary!$B$9:$B$108='Analysis I'!B39)*('Analysis I'!$C$5=Summary!$CB$5:$CQ$5),Summary!$CB$9:$CQ$108)</f>
        <v>0</v>
      </c>
      <c r="G39" s="160">
        <f t="shared" si="4"/>
        <v>0</v>
      </c>
      <c r="H39" s="73" cm="1">
        <f t="array" ref="H39">+G39-SUMPRODUCT((Summary!$B$9:$B$108='Analysis I'!B39)*('Analysis I'!$C$5=Summary!$L$5:$AA$5),Summary!$L$9:$AA$108)</f>
        <v>0</v>
      </c>
      <c r="I39" s="162">
        <f>+RANK(G39,$G$10:$G$109)+COUNTIF($G$10:G39,G39)-1</f>
        <v>30</v>
      </c>
      <c r="K39" s="164">
        <f t="shared" si="3"/>
        <v>30</v>
      </c>
      <c r="L39" s="149" t="str" cm="1">
        <f t="array" ref="L39">+INDEX($B$10:$B$109,MATCH(K39,$I$10:$I$109,),)</f>
        <v>[project name]</v>
      </c>
      <c r="M39" s="150" cm="1">
        <f t="array" ref="M39">+INDEX($C$10:$C$109,MATCH(K39,$I$10:$I$109,),)</f>
        <v>0</v>
      </c>
      <c r="N39" s="150" cm="1">
        <f t="array" ref="N39">+INDEX($D$10:$D$109,MATCH(K39,$I$10:$I$109,),)</f>
        <v>0</v>
      </c>
      <c r="O39" s="150" cm="1">
        <f t="array" ref="O39">+INDEX($E$10:$E$109,MATCH(K39,$I$10:$I$109,),)</f>
        <v>0</v>
      </c>
      <c r="P39" s="150" cm="1">
        <f t="array" ref="P39">+INDEX($F$10:$F$109,MATCH(K39,$I$10:$I$109,),)</f>
        <v>0</v>
      </c>
      <c r="Q39" s="160">
        <f t="shared" si="5"/>
        <v>0</v>
      </c>
      <c r="R39" s="166" cm="1">
        <f t="array" ref="R39">+Q39-INDEX($G$10:$G$109,MATCH(K39,$I$10:$I$109,),)</f>
        <v>0</v>
      </c>
    </row>
    <row r="40" spans="2:18" hidden="1" outlineLevel="1" x14ac:dyDescent="0.35">
      <c r="B40" s="146" t="str">
        <f>+Summary!B39</f>
        <v>[project name]</v>
      </c>
      <c r="C40" s="147" cm="1">
        <f t="array" ref="C40">+SUMPRODUCT((Summary!$B$9:$B$108='Analysis I'!B40)*('Analysis I'!$C$5=Summary!$AC$5:$AR$5),Summary!$AC$9:$AR$108)</f>
        <v>0</v>
      </c>
      <c r="D40" s="147" cm="1">
        <f t="array" ref="D40">+SUMPRODUCT((Summary!$B$9:$B$108='Analysis I'!B40)*('Analysis I'!$C$5=Summary!$AT$5:$BI$5),Summary!$AT$9:$BI$108)</f>
        <v>0</v>
      </c>
      <c r="E40" s="147" cm="1">
        <f t="array" ref="E40">+SUMPRODUCT((Summary!$B$9:$B$108='Analysis I'!B40)*('Analysis I'!$C$5=Summary!$BK$5:$BZ$5),Summary!$BK$9:$BZ$108)</f>
        <v>0</v>
      </c>
      <c r="F40" s="148" cm="1">
        <f t="array" ref="F40">+SUMPRODUCT((Summary!$B$9:$B$108='Analysis I'!B40)*('Analysis I'!$C$5=Summary!$CB$5:$CQ$5),Summary!$CB$9:$CQ$108)</f>
        <v>0</v>
      </c>
      <c r="G40" s="159">
        <f t="shared" si="4"/>
        <v>0</v>
      </c>
      <c r="H40" s="73" cm="1">
        <f t="array" ref="H40">+G40-SUMPRODUCT((Summary!$B$9:$B$108='Analysis I'!B40)*('Analysis I'!$C$5=Summary!$L$5:$AA$5),Summary!$L$9:$AA$108)</f>
        <v>0</v>
      </c>
      <c r="I40" s="161">
        <f>+RANK(G40,$G$10:$G$109)+COUNTIF($G$10:G40,G40)-1</f>
        <v>31</v>
      </c>
      <c r="K40" s="165">
        <f t="shared" si="3"/>
        <v>31</v>
      </c>
      <c r="L40" s="146" t="str" cm="1">
        <f t="array" ref="L40">+INDEX($B$10:$B$109,MATCH(K40,$I$10:$I$109,),)</f>
        <v>[project name]</v>
      </c>
      <c r="M40" s="147" cm="1">
        <f t="array" ref="M40">+INDEX($C$10:$C$109,MATCH(K40,$I$10:$I$109,),)</f>
        <v>0</v>
      </c>
      <c r="N40" s="147" cm="1">
        <f t="array" ref="N40">+INDEX($D$10:$D$109,MATCH(K40,$I$10:$I$109,),)</f>
        <v>0</v>
      </c>
      <c r="O40" s="147" cm="1">
        <f t="array" ref="O40">+INDEX($E$10:$E$109,MATCH(K40,$I$10:$I$109,),)</f>
        <v>0</v>
      </c>
      <c r="P40" s="147" cm="1">
        <f t="array" ref="P40">+INDEX($F$10:$F$109,MATCH(K40,$I$10:$I$109,),)</f>
        <v>0</v>
      </c>
      <c r="Q40" s="159">
        <f t="shared" si="5"/>
        <v>0</v>
      </c>
      <c r="R40" s="166" cm="1">
        <f t="array" ref="R40">+Q40-INDEX($G$10:$G$109,MATCH(K40,$I$10:$I$109,),)</f>
        <v>0</v>
      </c>
    </row>
    <row r="41" spans="2:18" hidden="1" outlineLevel="1" x14ac:dyDescent="0.35">
      <c r="B41" s="149" t="str">
        <f>+Summary!B40</f>
        <v>[project name]</v>
      </c>
      <c r="C41" s="150" cm="1">
        <f t="array" ref="C41">+SUMPRODUCT((Summary!$B$9:$B$108='Analysis I'!B41)*('Analysis I'!$C$5=Summary!$AC$5:$AR$5),Summary!$AC$9:$AR$108)</f>
        <v>0</v>
      </c>
      <c r="D41" s="150" cm="1">
        <f t="array" ref="D41">+SUMPRODUCT((Summary!$B$9:$B$108='Analysis I'!B41)*('Analysis I'!$C$5=Summary!$AT$5:$BI$5),Summary!$AT$9:$BI$108)</f>
        <v>0</v>
      </c>
      <c r="E41" s="150" cm="1">
        <f t="array" ref="E41">+SUMPRODUCT((Summary!$B$9:$B$108='Analysis I'!B41)*('Analysis I'!$C$5=Summary!$BK$5:$BZ$5),Summary!$BK$9:$BZ$108)</f>
        <v>0</v>
      </c>
      <c r="F41" s="151" cm="1">
        <f t="array" ref="F41">+SUMPRODUCT((Summary!$B$9:$B$108='Analysis I'!B41)*('Analysis I'!$C$5=Summary!$CB$5:$CQ$5),Summary!$CB$9:$CQ$108)</f>
        <v>0</v>
      </c>
      <c r="G41" s="160">
        <f t="shared" si="4"/>
        <v>0</v>
      </c>
      <c r="H41" s="73" cm="1">
        <f t="array" ref="H41">+G41-SUMPRODUCT((Summary!$B$9:$B$108='Analysis I'!B41)*('Analysis I'!$C$5=Summary!$L$5:$AA$5),Summary!$L$9:$AA$108)</f>
        <v>0</v>
      </c>
      <c r="I41" s="162">
        <f>+RANK(G41,$G$10:$G$109)+COUNTIF($G$10:G41,G41)-1</f>
        <v>32</v>
      </c>
      <c r="K41" s="164">
        <f t="shared" si="3"/>
        <v>32</v>
      </c>
      <c r="L41" s="149" t="str" cm="1">
        <f t="array" ref="L41">+INDEX($B$10:$B$109,MATCH(K41,$I$10:$I$109,),)</f>
        <v>[project name]</v>
      </c>
      <c r="M41" s="150" cm="1">
        <f t="array" ref="M41">+INDEX($C$10:$C$109,MATCH(K41,$I$10:$I$109,),)</f>
        <v>0</v>
      </c>
      <c r="N41" s="150" cm="1">
        <f t="array" ref="N41">+INDEX($D$10:$D$109,MATCH(K41,$I$10:$I$109,),)</f>
        <v>0</v>
      </c>
      <c r="O41" s="150" cm="1">
        <f t="array" ref="O41">+INDEX($E$10:$E$109,MATCH(K41,$I$10:$I$109,),)</f>
        <v>0</v>
      </c>
      <c r="P41" s="150" cm="1">
        <f t="array" ref="P41">+INDEX($F$10:$F$109,MATCH(K41,$I$10:$I$109,),)</f>
        <v>0</v>
      </c>
      <c r="Q41" s="160">
        <f t="shared" si="5"/>
        <v>0</v>
      </c>
      <c r="R41" s="166" cm="1">
        <f t="array" ref="R41">+Q41-INDEX($G$10:$G$109,MATCH(K41,$I$10:$I$109,),)</f>
        <v>0</v>
      </c>
    </row>
    <row r="42" spans="2:18" hidden="1" outlineLevel="1" x14ac:dyDescent="0.35">
      <c r="B42" s="146" t="str">
        <f>+Summary!B41</f>
        <v>[project name]</v>
      </c>
      <c r="C42" s="147" cm="1">
        <f t="array" ref="C42">+SUMPRODUCT((Summary!$B$9:$B$108='Analysis I'!B42)*('Analysis I'!$C$5=Summary!$AC$5:$AR$5),Summary!$AC$9:$AR$108)</f>
        <v>0</v>
      </c>
      <c r="D42" s="147" cm="1">
        <f t="array" ref="D42">+SUMPRODUCT((Summary!$B$9:$B$108='Analysis I'!B42)*('Analysis I'!$C$5=Summary!$AT$5:$BI$5),Summary!$AT$9:$BI$108)</f>
        <v>0</v>
      </c>
      <c r="E42" s="147" cm="1">
        <f t="array" ref="E42">+SUMPRODUCT((Summary!$B$9:$B$108='Analysis I'!B42)*('Analysis I'!$C$5=Summary!$BK$5:$BZ$5),Summary!$BK$9:$BZ$108)</f>
        <v>0</v>
      </c>
      <c r="F42" s="148" cm="1">
        <f t="array" ref="F42">+SUMPRODUCT((Summary!$B$9:$B$108='Analysis I'!B42)*('Analysis I'!$C$5=Summary!$CB$5:$CQ$5),Summary!$CB$9:$CQ$108)</f>
        <v>0</v>
      </c>
      <c r="G42" s="159">
        <f t="shared" si="4"/>
        <v>0</v>
      </c>
      <c r="H42" s="73" cm="1">
        <f t="array" ref="H42">+G42-SUMPRODUCT((Summary!$B$9:$B$108='Analysis I'!B42)*('Analysis I'!$C$5=Summary!$L$5:$AA$5),Summary!$L$9:$AA$108)</f>
        <v>0</v>
      </c>
      <c r="I42" s="161">
        <f>+RANK(G42,$G$10:$G$109)+COUNTIF($G$10:G42,G42)-1</f>
        <v>33</v>
      </c>
      <c r="K42" s="165">
        <f t="shared" si="3"/>
        <v>33</v>
      </c>
      <c r="L42" s="146" t="str" cm="1">
        <f t="array" ref="L42">+INDEX($B$10:$B$109,MATCH(K42,$I$10:$I$109,),)</f>
        <v>[project name]</v>
      </c>
      <c r="M42" s="147" cm="1">
        <f t="array" ref="M42">+INDEX($C$10:$C$109,MATCH(K42,$I$10:$I$109,),)</f>
        <v>0</v>
      </c>
      <c r="N42" s="147" cm="1">
        <f t="array" ref="N42">+INDEX($D$10:$D$109,MATCH(K42,$I$10:$I$109,),)</f>
        <v>0</v>
      </c>
      <c r="O42" s="147" cm="1">
        <f t="array" ref="O42">+INDEX($E$10:$E$109,MATCH(K42,$I$10:$I$109,),)</f>
        <v>0</v>
      </c>
      <c r="P42" s="147" cm="1">
        <f t="array" ref="P42">+INDEX($F$10:$F$109,MATCH(K42,$I$10:$I$109,),)</f>
        <v>0</v>
      </c>
      <c r="Q42" s="159">
        <f t="shared" si="5"/>
        <v>0</v>
      </c>
      <c r="R42" s="166" cm="1">
        <f t="array" ref="R42">+Q42-INDEX($G$10:$G$109,MATCH(K42,$I$10:$I$109,),)</f>
        <v>0</v>
      </c>
    </row>
    <row r="43" spans="2:18" hidden="1" outlineLevel="1" x14ac:dyDescent="0.35">
      <c r="B43" s="149" t="str">
        <f>+Summary!B42</f>
        <v>[project name]</v>
      </c>
      <c r="C43" s="150" cm="1">
        <f t="array" ref="C43">+SUMPRODUCT((Summary!$B$9:$B$108='Analysis I'!B43)*('Analysis I'!$C$5=Summary!$AC$5:$AR$5),Summary!$AC$9:$AR$108)</f>
        <v>0</v>
      </c>
      <c r="D43" s="150" cm="1">
        <f t="array" ref="D43">+SUMPRODUCT((Summary!$B$9:$B$108='Analysis I'!B43)*('Analysis I'!$C$5=Summary!$AT$5:$BI$5),Summary!$AT$9:$BI$108)</f>
        <v>0</v>
      </c>
      <c r="E43" s="150" cm="1">
        <f t="array" ref="E43">+SUMPRODUCT((Summary!$B$9:$B$108='Analysis I'!B43)*('Analysis I'!$C$5=Summary!$BK$5:$BZ$5),Summary!$BK$9:$BZ$108)</f>
        <v>0</v>
      </c>
      <c r="F43" s="151" cm="1">
        <f t="array" ref="F43">+SUMPRODUCT((Summary!$B$9:$B$108='Analysis I'!B43)*('Analysis I'!$C$5=Summary!$CB$5:$CQ$5),Summary!$CB$9:$CQ$108)</f>
        <v>0</v>
      </c>
      <c r="G43" s="160">
        <f t="shared" si="4"/>
        <v>0</v>
      </c>
      <c r="H43" s="73" cm="1">
        <f t="array" ref="H43">+G43-SUMPRODUCT((Summary!$B$9:$B$108='Analysis I'!B43)*('Analysis I'!$C$5=Summary!$L$5:$AA$5),Summary!$L$9:$AA$108)</f>
        <v>0</v>
      </c>
      <c r="I43" s="162">
        <f>+RANK(G43,$G$10:$G$109)+COUNTIF($G$10:G43,G43)-1</f>
        <v>34</v>
      </c>
      <c r="K43" s="164">
        <f t="shared" si="3"/>
        <v>34</v>
      </c>
      <c r="L43" s="149" t="str" cm="1">
        <f t="array" ref="L43">+INDEX($B$10:$B$109,MATCH(K43,$I$10:$I$109,),)</f>
        <v>[project name]</v>
      </c>
      <c r="M43" s="150" cm="1">
        <f t="array" ref="M43">+INDEX($C$10:$C$109,MATCH(K43,$I$10:$I$109,),)</f>
        <v>0</v>
      </c>
      <c r="N43" s="150" cm="1">
        <f t="array" ref="N43">+INDEX($D$10:$D$109,MATCH(K43,$I$10:$I$109,),)</f>
        <v>0</v>
      </c>
      <c r="O43" s="150" cm="1">
        <f t="array" ref="O43">+INDEX($E$10:$E$109,MATCH(K43,$I$10:$I$109,),)</f>
        <v>0</v>
      </c>
      <c r="P43" s="150" cm="1">
        <f t="array" ref="P43">+INDEX($F$10:$F$109,MATCH(K43,$I$10:$I$109,),)</f>
        <v>0</v>
      </c>
      <c r="Q43" s="160">
        <f t="shared" si="5"/>
        <v>0</v>
      </c>
      <c r="R43" s="166" cm="1">
        <f t="array" ref="R43">+Q43-INDEX($G$10:$G$109,MATCH(K43,$I$10:$I$109,),)</f>
        <v>0</v>
      </c>
    </row>
    <row r="44" spans="2:18" hidden="1" outlineLevel="1" x14ac:dyDescent="0.35">
      <c r="B44" s="146" t="str">
        <f>+Summary!B43</f>
        <v>[project name]</v>
      </c>
      <c r="C44" s="147" cm="1">
        <f t="array" ref="C44">+SUMPRODUCT((Summary!$B$9:$B$108='Analysis I'!B44)*('Analysis I'!$C$5=Summary!$AC$5:$AR$5),Summary!$AC$9:$AR$108)</f>
        <v>0</v>
      </c>
      <c r="D44" s="147" cm="1">
        <f t="array" ref="D44">+SUMPRODUCT((Summary!$B$9:$B$108='Analysis I'!B44)*('Analysis I'!$C$5=Summary!$AT$5:$BI$5),Summary!$AT$9:$BI$108)</f>
        <v>0</v>
      </c>
      <c r="E44" s="147" cm="1">
        <f t="array" ref="E44">+SUMPRODUCT((Summary!$B$9:$B$108='Analysis I'!B44)*('Analysis I'!$C$5=Summary!$BK$5:$BZ$5),Summary!$BK$9:$BZ$108)</f>
        <v>0</v>
      </c>
      <c r="F44" s="148" cm="1">
        <f t="array" ref="F44">+SUMPRODUCT((Summary!$B$9:$B$108='Analysis I'!B44)*('Analysis I'!$C$5=Summary!$CB$5:$CQ$5),Summary!$CB$9:$CQ$108)</f>
        <v>0</v>
      </c>
      <c r="G44" s="159">
        <f t="shared" si="4"/>
        <v>0</v>
      </c>
      <c r="H44" s="73" cm="1">
        <f t="array" ref="H44">+G44-SUMPRODUCT((Summary!$B$9:$B$108='Analysis I'!B44)*('Analysis I'!$C$5=Summary!$L$5:$AA$5),Summary!$L$9:$AA$108)</f>
        <v>0</v>
      </c>
      <c r="I44" s="161">
        <f>+RANK(G44,$G$10:$G$109)+COUNTIF($G$10:G44,G44)-1</f>
        <v>35</v>
      </c>
      <c r="K44" s="165">
        <f t="shared" si="3"/>
        <v>35</v>
      </c>
      <c r="L44" s="146" t="str" cm="1">
        <f t="array" ref="L44">+INDEX($B$10:$B$109,MATCH(K44,$I$10:$I$109,),)</f>
        <v>[project name]</v>
      </c>
      <c r="M44" s="147" cm="1">
        <f t="array" ref="M44">+INDEX($C$10:$C$109,MATCH(K44,$I$10:$I$109,),)</f>
        <v>0</v>
      </c>
      <c r="N44" s="147" cm="1">
        <f t="array" ref="N44">+INDEX($D$10:$D$109,MATCH(K44,$I$10:$I$109,),)</f>
        <v>0</v>
      </c>
      <c r="O44" s="147" cm="1">
        <f t="array" ref="O44">+INDEX($E$10:$E$109,MATCH(K44,$I$10:$I$109,),)</f>
        <v>0</v>
      </c>
      <c r="P44" s="147" cm="1">
        <f t="array" ref="P44">+INDEX($F$10:$F$109,MATCH(K44,$I$10:$I$109,),)</f>
        <v>0</v>
      </c>
      <c r="Q44" s="159">
        <f t="shared" si="5"/>
        <v>0</v>
      </c>
      <c r="R44" s="166" cm="1">
        <f t="array" ref="R44">+Q44-INDEX($G$10:$G$109,MATCH(K44,$I$10:$I$109,),)</f>
        <v>0</v>
      </c>
    </row>
    <row r="45" spans="2:18" hidden="1" outlineLevel="1" x14ac:dyDescent="0.35">
      <c r="B45" s="149" t="str">
        <f>+Summary!B44</f>
        <v>[project name]</v>
      </c>
      <c r="C45" s="150" cm="1">
        <f t="array" ref="C45">+SUMPRODUCT((Summary!$B$9:$B$108='Analysis I'!B45)*('Analysis I'!$C$5=Summary!$AC$5:$AR$5),Summary!$AC$9:$AR$108)</f>
        <v>0</v>
      </c>
      <c r="D45" s="150" cm="1">
        <f t="array" ref="D45">+SUMPRODUCT((Summary!$B$9:$B$108='Analysis I'!B45)*('Analysis I'!$C$5=Summary!$AT$5:$BI$5),Summary!$AT$9:$BI$108)</f>
        <v>0</v>
      </c>
      <c r="E45" s="150" cm="1">
        <f t="array" ref="E45">+SUMPRODUCT((Summary!$B$9:$B$108='Analysis I'!B45)*('Analysis I'!$C$5=Summary!$BK$5:$BZ$5),Summary!$BK$9:$BZ$108)</f>
        <v>0</v>
      </c>
      <c r="F45" s="151" cm="1">
        <f t="array" ref="F45">+SUMPRODUCT((Summary!$B$9:$B$108='Analysis I'!B45)*('Analysis I'!$C$5=Summary!$CB$5:$CQ$5),Summary!$CB$9:$CQ$108)</f>
        <v>0</v>
      </c>
      <c r="G45" s="160">
        <f t="shared" si="4"/>
        <v>0</v>
      </c>
      <c r="H45" s="73" cm="1">
        <f t="array" ref="H45">+G45-SUMPRODUCT((Summary!$B$9:$B$108='Analysis I'!B45)*('Analysis I'!$C$5=Summary!$L$5:$AA$5),Summary!$L$9:$AA$108)</f>
        <v>0</v>
      </c>
      <c r="I45" s="162">
        <f>+RANK(G45,$G$10:$G$109)+COUNTIF($G$10:G45,G45)-1</f>
        <v>36</v>
      </c>
      <c r="K45" s="164">
        <f t="shared" si="3"/>
        <v>36</v>
      </c>
      <c r="L45" s="149" t="str" cm="1">
        <f t="array" ref="L45">+INDEX($B$10:$B$109,MATCH(K45,$I$10:$I$109,),)</f>
        <v>[project name]</v>
      </c>
      <c r="M45" s="150" cm="1">
        <f t="array" ref="M45">+INDEX($C$10:$C$109,MATCH(K45,$I$10:$I$109,),)</f>
        <v>0</v>
      </c>
      <c r="N45" s="150" cm="1">
        <f t="array" ref="N45">+INDEX($D$10:$D$109,MATCH(K45,$I$10:$I$109,),)</f>
        <v>0</v>
      </c>
      <c r="O45" s="150" cm="1">
        <f t="array" ref="O45">+INDEX($E$10:$E$109,MATCH(K45,$I$10:$I$109,),)</f>
        <v>0</v>
      </c>
      <c r="P45" s="150" cm="1">
        <f t="array" ref="P45">+INDEX($F$10:$F$109,MATCH(K45,$I$10:$I$109,),)</f>
        <v>0</v>
      </c>
      <c r="Q45" s="160">
        <f t="shared" si="5"/>
        <v>0</v>
      </c>
      <c r="R45" s="166" cm="1">
        <f t="array" ref="R45">+Q45-INDEX($G$10:$G$109,MATCH(K45,$I$10:$I$109,),)</f>
        <v>0</v>
      </c>
    </row>
    <row r="46" spans="2:18" hidden="1" outlineLevel="1" x14ac:dyDescent="0.35">
      <c r="B46" s="146" t="str">
        <f>+Summary!B45</f>
        <v>[project name]</v>
      </c>
      <c r="C46" s="147" cm="1">
        <f t="array" ref="C46">+SUMPRODUCT((Summary!$B$9:$B$108='Analysis I'!B46)*('Analysis I'!$C$5=Summary!$AC$5:$AR$5),Summary!$AC$9:$AR$108)</f>
        <v>0</v>
      </c>
      <c r="D46" s="147" cm="1">
        <f t="array" ref="D46">+SUMPRODUCT((Summary!$B$9:$B$108='Analysis I'!B46)*('Analysis I'!$C$5=Summary!$AT$5:$BI$5),Summary!$AT$9:$BI$108)</f>
        <v>0</v>
      </c>
      <c r="E46" s="147" cm="1">
        <f t="array" ref="E46">+SUMPRODUCT((Summary!$B$9:$B$108='Analysis I'!B46)*('Analysis I'!$C$5=Summary!$BK$5:$BZ$5),Summary!$BK$9:$BZ$108)</f>
        <v>0</v>
      </c>
      <c r="F46" s="148" cm="1">
        <f t="array" ref="F46">+SUMPRODUCT((Summary!$B$9:$B$108='Analysis I'!B46)*('Analysis I'!$C$5=Summary!$CB$5:$CQ$5),Summary!$CB$9:$CQ$108)</f>
        <v>0</v>
      </c>
      <c r="G46" s="159">
        <f t="shared" si="4"/>
        <v>0</v>
      </c>
      <c r="H46" s="73" cm="1">
        <f t="array" ref="H46">+G46-SUMPRODUCT((Summary!$B$9:$B$108='Analysis I'!B46)*('Analysis I'!$C$5=Summary!$L$5:$AA$5),Summary!$L$9:$AA$108)</f>
        <v>0</v>
      </c>
      <c r="I46" s="161">
        <f>+RANK(G46,$G$10:$G$109)+COUNTIF($G$10:G46,G46)-1</f>
        <v>37</v>
      </c>
      <c r="K46" s="165">
        <f t="shared" si="3"/>
        <v>37</v>
      </c>
      <c r="L46" s="146" t="str" cm="1">
        <f t="array" ref="L46">+INDEX($B$10:$B$109,MATCH(K46,$I$10:$I$109,),)</f>
        <v>[project name]</v>
      </c>
      <c r="M46" s="147" cm="1">
        <f t="array" ref="M46">+INDEX($C$10:$C$109,MATCH(K46,$I$10:$I$109,),)</f>
        <v>0</v>
      </c>
      <c r="N46" s="147" cm="1">
        <f t="array" ref="N46">+INDEX($D$10:$D$109,MATCH(K46,$I$10:$I$109,),)</f>
        <v>0</v>
      </c>
      <c r="O46" s="147" cm="1">
        <f t="array" ref="O46">+INDEX($E$10:$E$109,MATCH(K46,$I$10:$I$109,),)</f>
        <v>0</v>
      </c>
      <c r="P46" s="147" cm="1">
        <f t="array" ref="P46">+INDEX($F$10:$F$109,MATCH(K46,$I$10:$I$109,),)</f>
        <v>0</v>
      </c>
      <c r="Q46" s="159">
        <f t="shared" si="5"/>
        <v>0</v>
      </c>
      <c r="R46" s="166" cm="1">
        <f t="array" ref="R46">+Q46-INDEX($G$10:$G$109,MATCH(K46,$I$10:$I$109,),)</f>
        <v>0</v>
      </c>
    </row>
    <row r="47" spans="2:18" hidden="1" outlineLevel="1" x14ac:dyDescent="0.35">
      <c r="B47" s="149" t="str">
        <f>+Summary!B46</f>
        <v>[project name]</v>
      </c>
      <c r="C47" s="150" cm="1">
        <f t="array" ref="C47">+SUMPRODUCT((Summary!$B$9:$B$108='Analysis I'!B47)*('Analysis I'!$C$5=Summary!$AC$5:$AR$5),Summary!$AC$9:$AR$108)</f>
        <v>0</v>
      </c>
      <c r="D47" s="150" cm="1">
        <f t="array" ref="D47">+SUMPRODUCT((Summary!$B$9:$B$108='Analysis I'!B47)*('Analysis I'!$C$5=Summary!$AT$5:$BI$5),Summary!$AT$9:$BI$108)</f>
        <v>0</v>
      </c>
      <c r="E47" s="150" cm="1">
        <f t="array" ref="E47">+SUMPRODUCT((Summary!$B$9:$B$108='Analysis I'!B47)*('Analysis I'!$C$5=Summary!$BK$5:$BZ$5),Summary!$BK$9:$BZ$108)</f>
        <v>0</v>
      </c>
      <c r="F47" s="151" cm="1">
        <f t="array" ref="F47">+SUMPRODUCT((Summary!$B$9:$B$108='Analysis I'!B47)*('Analysis I'!$C$5=Summary!$CB$5:$CQ$5),Summary!$CB$9:$CQ$108)</f>
        <v>0</v>
      </c>
      <c r="G47" s="160">
        <f t="shared" si="4"/>
        <v>0</v>
      </c>
      <c r="H47" s="73" cm="1">
        <f t="array" ref="H47">+G47-SUMPRODUCT((Summary!$B$9:$B$108='Analysis I'!B47)*('Analysis I'!$C$5=Summary!$L$5:$AA$5),Summary!$L$9:$AA$108)</f>
        <v>0</v>
      </c>
      <c r="I47" s="162">
        <f>+RANK(G47,$G$10:$G$109)+COUNTIF($G$10:G47,G47)-1</f>
        <v>38</v>
      </c>
      <c r="K47" s="164">
        <f t="shared" si="3"/>
        <v>38</v>
      </c>
      <c r="L47" s="149" t="str" cm="1">
        <f t="array" ref="L47">+INDEX($B$10:$B$109,MATCH(K47,$I$10:$I$109,),)</f>
        <v>[project name]</v>
      </c>
      <c r="M47" s="150" cm="1">
        <f t="array" ref="M47">+INDEX($C$10:$C$109,MATCH(K47,$I$10:$I$109,),)</f>
        <v>0</v>
      </c>
      <c r="N47" s="150" cm="1">
        <f t="array" ref="N47">+INDEX($D$10:$D$109,MATCH(K47,$I$10:$I$109,),)</f>
        <v>0</v>
      </c>
      <c r="O47" s="150" cm="1">
        <f t="array" ref="O47">+INDEX($E$10:$E$109,MATCH(K47,$I$10:$I$109,),)</f>
        <v>0</v>
      </c>
      <c r="P47" s="150" cm="1">
        <f t="array" ref="P47">+INDEX($F$10:$F$109,MATCH(K47,$I$10:$I$109,),)</f>
        <v>0</v>
      </c>
      <c r="Q47" s="160">
        <f t="shared" si="5"/>
        <v>0</v>
      </c>
      <c r="R47" s="166" cm="1">
        <f t="array" ref="R47">+Q47-INDEX($G$10:$G$109,MATCH(K47,$I$10:$I$109,),)</f>
        <v>0</v>
      </c>
    </row>
    <row r="48" spans="2:18" hidden="1" outlineLevel="1" x14ac:dyDescent="0.35">
      <c r="B48" s="146" t="str">
        <f>+Summary!B47</f>
        <v>[project name]</v>
      </c>
      <c r="C48" s="147" cm="1">
        <f t="array" ref="C48">+SUMPRODUCT((Summary!$B$9:$B$108='Analysis I'!B48)*('Analysis I'!$C$5=Summary!$AC$5:$AR$5),Summary!$AC$9:$AR$108)</f>
        <v>0</v>
      </c>
      <c r="D48" s="147" cm="1">
        <f t="array" ref="D48">+SUMPRODUCT((Summary!$B$9:$B$108='Analysis I'!B48)*('Analysis I'!$C$5=Summary!$AT$5:$BI$5),Summary!$AT$9:$BI$108)</f>
        <v>0</v>
      </c>
      <c r="E48" s="147" cm="1">
        <f t="array" ref="E48">+SUMPRODUCT((Summary!$B$9:$B$108='Analysis I'!B48)*('Analysis I'!$C$5=Summary!$BK$5:$BZ$5),Summary!$BK$9:$BZ$108)</f>
        <v>0</v>
      </c>
      <c r="F48" s="148" cm="1">
        <f t="array" ref="F48">+SUMPRODUCT((Summary!$B$9:$B$108='Analysis I'!B48)*('Analysis I'!$C$5=Summary!$CB$5:$CQ$5),Summary!$CB$9:$CQ$108)</f>
        <v>0</v>
      </c>
      <c r="G48" s="159">
        <f t="shared" si="4"/>
        <v>0</v>
      </c>
      <c r="H48" s="73" cm="1">
        <f t="array" ref="H48">+G48-SUMPRODUCT((Summary!$B$9:$B$108='Analysis I'!B48)*('Analysis I'!$C$5=Summary!$L$5:$AA$5),Summary!$L$9:$AA$108)</f>
        <v>0</v>
      </c>
      <c r="I48" s="161">
        <f>+RANK(G48,$G$10:$G$109)+COUNTIF($G$10:G48,G48)-1</f>
        <v>39</v>
      </c>
      <c r="K48" s="165">
        <f t="shared" si="3"/>
        <v>39</v>
      </c>
      <c r="L48" s="146" t="str" cm="1">
        <f t="array" ref="L48">+INDEX($B$10:$B$109,MATCH(K48,$I$10:$I$109,),)</f>
        <v>[project name]</v>
      </c>
      <c r="M48" s="147" cm="1">
        <f t="array" ref="M48">+INDEX($C$10:$C$109,MATCH(K48,$I$10:$I$109,),)</f>
        <v>0</v>
      </c>
      <c r="N48" s="147" cm="1">
        <f t="array" ref="N48">+INDEX($D$10:$D$109,MATCH(K48,$I$10:$I$109,),)</f>
        <v>0</v>
      </c>
      <c r="O48" s="147" cm="1">
        <f t="array" ref="O48">+INDEX($E$10:$E$109,MATCH(K48,$I$10:$I$109,),)</f>
        <v>0</v>
      </c>
      <c r="P48" s="147" cm="1">
        <f t="array" ref="P48">+INDEX($F$10:$F$109,MATCH(K48,$I$10:$I$109,),)</f>
        <v>0</v>
      </c>
      <c r="Q48" s="159">
        <f t="shared" si="5"/>
        <v>0</v>
      </c>
      <c r="R48" s="166" cm="1">
        <f t="array" ref="R48">+Q48-INDEX($G$10:$G$109,MATCH(K48,$I$10:$I$109,),)</f>
        <v>0</v>
      </c>
    </row>
    <row r="49" spans="2:18" hidden="1" outlineLevel="1" x14ac:dyDescent="0.35">
      <c r="B49" s="149" t="str">
        <f>+Summary!B48</f>
        <v>[project name]</v>
      </c>
      <c r="C49" s="150" cm="1">
        <f t="array" ref="C49">+SUMPRODUCT((Summary!$B$9:$B$108='Analysis I'!B49)*('Analysis I'!$C$5=Summary!$AC$5:$AR$5),Summary!$AC$9:$AR$108)</f>
        <v>0</v>
      </c>
      <c r="D49" s="150" cm="1">
        <f t="array" ref="D49">+SUMPRODUCT((Summary!$B$9:$B$108='Analysis I'!B49)*('Analysis I'!$C$5=Summary!$AT$5:$BI$5),Summary!$AT$9:$BI$108)</f>
        <v>0</v>
      </c>
      <c r="E49" s="150" cm="1">
        <f t="array" ref="E49">+SUMPRODUCT((Summary!$B$9:$B$108='Analysis I'!B49)*('Analysis I'!$C$5=Summary!$BK$5:$BZ$5),Summary!$BK$9:$BZ$108)</f>
        <v>0</v>
      </c>
      <c r="F49" s="151" cm="1">
        <f t="array" ref="F49">+SUMPRODUCT((Summary!$B$9:$B$108='Analysis I'!B49)*('Analysis I'!$C$5=Summary!$CB$5:$CQ$5),Summary!$CB$9:$CQ$108)</f>
        <v>0</v>
      </c>
      <c r="G49" s="160">
        <f t="shared" si="4"/>
        <v>0</v>
      </c>
      <c r="H49" s="73" cm="1">
        <f t="array" ref="H49">+G49-SUMPRODUCT((Summary!$B$9:$B$108='Analysis I'!B49)*('Analysis I'!$C$5=Summary!$L$5:$AA$5),Summary!$L$9:$AA$108)</f>
        <v>0</v>
      </c>
      <c r="I49" s="162">
        <f>+RANK(G49,$G$10:$G$109)+COUNTIF($G$10:G49,G49)-1</f>
        <v>40</v>
      </c>
      <c r="K49" s="164">
        <f t="shared" si="3"/>
        <v>40</v>
      </c>
      <c r="L49" s="149" t="str" cm="1">
        <f t="array" ref="L49">+INDEX($B$10:$B$109,MATCH(K49,$I$10:$I$109,),)</f>
        <v>[project name]</v>
      </c>
      <c r="M49" s="150" cm="1">
        <f t="array" ref="M49">+INDEX($C$10:$C$109,MATCH(K49,$I$10:$I$109,),)</f>
        <v>0</v>
      </c>
      <c r="N49" s="150" cm="1">
        <f t="array" ref="N49">+INDEX($D$10:$D$109,MATCH(K49,$I$10:$I$109,),)</f>
        <v>0</v>
      </c>
      <c r="O49" s="150" cm="1">
        <f t="array" ref="O49">+INDEX($E$10:$E$109,MATCH(K49,$I$10:$I$109,),)</f>
        <v>0</v>
      </c>
      <c r="P49" s="150" cm="1">
        <f t="array" ref="P49">+INDEX($F$10:$F$109,MATCH(K49,$I$10:$I$109,),)</f>
        <v>0</v>
      </c>
      <c r="Q49" s="160">
        <f t="shared" si="5"/>
        <v>0</v>
      </c>
      <c r="R49" s="166" cm="1">
        <f t="array" ref="R49">+Q49-INDEX($G$10:$G$109,MATCH(K49,$I$10:$I$109,),)</f>
        <v>0</v>
      </c>
    </row>
    <row r="50" spans="2:18" hidden="1" outlineLevel="1" x14ac:dyDescent="0.35">
      <c r="B50" s="146" t="str">
        <f>+Summary!B49</f>
        <v>[project name]</v>
      </c>
      <c r="C50" s="147" cm="1">
        <f t="array" ref="C50">+SUMPRODUCT((Summary!$B$9:$B$108='Analysis I'!B50)*('Analysis I'!$C$5=Summary!$AC$5:$AR$5),Summary!$AC$9:$AR$108)</f>
        <v>0</v>
      </c>
      <c r="D50" s="147" cm="1">
        <f t="array" ref="D50">+SUMPRODUCT((Summary!$B$9:$B$108='Analysis I'!B50)*('Analysis I'!$C$5=Summary!$AT$5:$BI$5),Summary!$AT$9:$BI$108)</f>
        <v>0</v>
      </c>
      <c r="E50" s="147" cm="1">
        <f t="array" ref="E50">+SUMPRODUCT((Summary!$B$9:$B$108='Analysis I'!B50)*('Analysis I'!$C$5=Summary!$BK$5:$BZ$5),Summary!$BK$9:$BZ$108)</f>
        <v>0</v>
      </c>
      <c r="F50" s="148" cm="1">
        <f t="array" ref="F50">+SUMPRODUCT((Summary!$B$9:$B$108='Analysis I'!B50)*('Analysis I'!$C$5=Summary!$CB$5:$CQ$5),Summary!$CB$9:$CQ$108)</f>
        <v>0</v>
      </c>
      <c r="G50" s="159">
        <f t="shared" si="4"/>
        <v>0</v>
      </c>
      <c r="H50" s="73" cm="1">
        <f t="array" ref="H50">+G50-SUMPRODUCT((Summary!$B$9:$B$108='Analysis I'!B50)*('Analysis I'!$C$5=Summary!$L$5:$AA$5),Summary!$L$9:$AA$108)</f>
        <v>0</v>
      </c>
      <c r="I50" s="161">
        <f>+RANK(G50,$G$10:$G$109)+COUNTIF($G$10:G50,G50)-1</f>
        <v>41</v>
      </c>
      <c r="K50" s="165">
        <f t="shared" si="3"/>
        <v>41</v>
      </c>
      <c r="L50" s="146" t="str" cm="1">
        <f t="array" ref="L50">+INDEX($B$10:$B$109,MATCH(K50,$I$10:$I$109,),)</f>
        <v>[project name]</v>
      </c>
      <c r="M50" s="147" cm="1">
        <f t="array" ref="M50">+INDEX($C$10:$C$109,MATCH(K50,$I$10:$I$109,),)</f>
        <v>0</v>
      </c>
      <c r="N50" s="147" cm="1">
        <f t="array" ref="N50">+INDEX($D$10:$D$109,MATCH(K50,$I$10:$I$109,),)</f>
        <v>0</v>
      </c>
      <c r="O50" s="147" cm="1">
        <f t="array" ref="O50">+INDEX($E$10:$E$109,MATCH(K50,$I$10:$I$109,),)</f>
        <v>0</v>
      </c>
      <c r="P50" s="147" cm="1">
        <f t="array" ref="P50">+INDEX($F$10:$F$109,MATCH(K50,$I$10:$I$109,),)</f>
        <v>0</v>
      </c>
      <c r="Q50" s="159">
        <f t="shared" si="5"/>
        <v>0</v>
      </c>
      <c r="R50" s="166" cm="1">
        <f t="array" ref="R50">+Q50-INDEX($G$10:$G$109,MATCH(K50,$I$10:$I$109,),)</f>
        <v>0</v>
      </c>
    </row>
    <row r="51" spans="2:18" hidden="1" outlineLevel="1" x14ac:dyDescent="0.35">
      <c r="B51" s="149" t="str">
        <f>+Summary!B50</f>
        <v>[project name]</v>
      </c>
      <c r="C51" s="150" cm="1">
        <f t="array" ref="C51">+SUMPRODUCT((Summary!$B$9:$B$108='Analysis I'!B51)*('Analysis I'!$C$5=Summary!$AC$5:$AR$5),Summary!$AC$9:$AR$108)</f>
        <v>0</v>
      </c>
      <c r="D51" s="150" cm="1">
        <f t="array" ref="D51">+SUMPRODUCT((Summary!$B$9:$B$108='Analysis I'!B51)*('Analysis I'!$C$5=Summary!$AT$5:$BI$5),Summary!$AT$9:$BI$108)</f>
        <v>0</v>
      </c>
      <c r="E51" s="150" cm="1">
        <f t="array" ref="E51">+SUMPRODUCT((Summary!$B$9:$B$108='Analysis I'!B51)*('Analysis I'!$C$5=Summary!$BK$5:$BZ$5),Summary!$BK$9:$BZ$108)</f>
        <v>0</v>
      </c>
      <c r="F51" s="151" cm="1">
        <f t="array" ref="F51">+SUMPRODUCT((Summary!$B$9:$B$108='Analysis I'!B51)*('Analysis I'!$C$5=Summary!$CB$5:$CQ$5),Summary!$CB$9:$CQ$108)</f>
        <v>0</v>
      </c>
      <c r="G51" s="160">
        <f t="shared" si="4"/>
        <v>0</v>
      </c>
      <c r="H51" s="73" cm="1">
        <f t="array" ref="H51">+G51-SUMPRODUCT((Summary!$B$9:$B$108='Analysis I'!B51)*('Analysis I'!$C$5=Summary!$L$5:$AA$5),Summary!$L$9:$AA$108)</f>
        <v>0</v>
      </c>
      <c r="I51" s="162">
        <f>+RANK(G51,$G$10:$G$109)+COUNTIF($G$10:G51,G51)-1</f>
        <v>42</v>
      </c>
      <c r="K51" s="164">
        <f t="shared" si="3"/>
        <v>42</v>
      </c>
      <c r="L51" s="149" t="str" cm="1">
        <f t="array" ref="L51">+INDEX($B$10:$B$109,MATCH(K51,$I$10:$I$109,),)</f>
        <v>[project name]</v>
      </c>
      <c r="M51" s="150" cm="1">
        <f t="array" ref="M51">+INDEX($C$10:$C$109,MATCH(K51,$I$10:$I$109,),)</f>
        <v>0</v>
      </c>
      <c r="N51" s="150" cm="1">
        <f t="array" ref="N51">+INDEX($D$10:$D$109,MATCH(K51,$I$10:$I$109,),)</f>
        <v>0</v>
      </c>
      <c r="O51" s="150" cm="1">
        <f t="array" ref="O51">+INDEX($E$10:$E$109,MATCH(K51,$I$10:$I$109,),)</f>
        <v>0</v>
      </c>
      <c r="P51" s="150" cm="1">
        <f t="array" ref="P51">+INDEX($F$10:$F$109,MATCH(K51,$I$10:$I$109,),)</f>
        <v>0</v>
      </c>
      <c r="Q51" s="160">
        <f t="shared" si="5"/>
        <v>0</v>
      </c>
      <c r="R51" s="166" cm="1">
        <f t="array" ref="R51">+Q51-INDEX($G$10:$G$109,MATCH(K51,$I$10:$I$109,),)</f>
        <v>0</v>
      </c>
    </row>
    <row r="52" spans="2:18" hidden="1" outlineLevel="1" x14ac:dyDescent="0.35">
      <c r="B52" s="146" t="str">
        <f>+Summary!B51</f>
        <v>[project name]</v>
      </c>
      <c r="C52" s="147" cm="1">
        <f t="array" ref="C52">+SUMPRODUCT((Summary!$B$9:$B$108='Analysis I'!B52)*('Analysis I'!$C$5=Summary!$AC$5:$AR$5),Summary!$AC$9:$AR$108)</f>
        <v>0</v>
      </c>
      <c r="D52" s="147" cm="1">
        <f t="array" ref="D52">+SUMPRODUCT((Summary!$B$9:$B$108='Analysis I'!B52)*('Analysis I'!$C$5=Summary!$AT$5:$BI$5),Summary!$AT$9:$BI$108)</f>
        <v>0</v>
      </c>
      <c r="E52" s="147" cm="1">
        <f t="array" ref="E52">+SUMPRODUCT((Summary!$B$9:$B$108='Analysis I'!B52)*('Analysis I'!$C$5=Summary!$BK$5:$BZ$5),Summary!$BK$9:$BZ$108)</f>
        <v>0</v>
      </c>
      <c r="F52" s="148" cm="1">
        <f t="array" ref="F52">+SUMPRODUCT((Summary!$B$9:$B$108='Analysis I'!B52)*('Analysis I'!$C$5=Summary!$CB$5:$CQ$5),Summary!$CB$9:$CQ$108)</f>
        <v>0</v>
      </c>
      <c r="G52" s="159">
        <f t="shared" si="4"/>
        <v>0</v>
      </c>
      <c r="H52" s="73" cm="1">
        <f t="array" ref="H52">+G52-SUMPRODUCT((Summary!$B$9:$B$108='Analysis I'!B52)*('Analysis I'!$C$5=Summary!$L$5:$AA$5),Summary!$L$9:$AA$108)</f>
        <v>0</v>
      </c>
      <c r="I52" s="161">
        <f>+RANK(G52,$G$10:$G$109)+COUNTIF($G$10:G52,G52)-1</f>
        <v>43</v>
      </c>
      <c r="K52" s="165">
        <f t="shared" si="3"/>
        <v>43</v>
      </c>
      <c r="L52" s="146" t="str" cm="1">
        <f t="array" ref="L52">+INDEX($B$10:$B$109,MATCH(K52,$I$10:$I$109,),)</f>
        <v>[project name]</v>
      </c>
      <c r="M52" s="147" cm="1">
        <f t="array" ref="M52">+INDEX($C$10:$C$109,MATCH(K52,$I$10:$I$109,),)</f>
        <v>0</v>
      </c>
      <c r="N52" s="147" cm="1">
        <f t="array" ref="N52">+INDEX($D$10:$D$109,MATCH(K52,$I$10:$I$109,),)</f>
        <v>0</v>
      </c>
      <c r="O52" s="147" cm="1">
        <f t="array" ref="O52">+INDEX($E$10:$E$109,MATCH(K52,$I$10:$I$109,),)</f>
        <v>0</v>
      </c>
      <c r="P52" s="147" cm="1">
        <f t="array" ref="P52">+INDEX($F$10:$F$109,MATCH(K52,$I$10:$I$109,),)</f>
        <v>0</v>
      </c>
      <c r="Q52" s="159">
        <f t="shared" si="5"/>
        <v>0</v>
      </c>
      <c r="R52" s="166" cm="1">
        <f t="array" ref="R52">+Q52-INDEX($G$10:$G$109,MATCH(K52,$I$10:$I$109,),)</f>
        <v>0</v>
      </c>
    </row>
    <row r="53" spans="2:18" hidden="1" outlineLevel="1" x14ac:dyDescent="0.35">
      <c r="B53" s="149" t="str">
        <f>+Summary!B52</f>
        <v>[project name]</v>
      </c>
      <c r="C53" s="150" cm="1">
        <f t="array" ref="C53">+SUMPRODUCT((Summary!$B$9:$B$108='Analysis I'!B53)*('Analysis I'!$C$5=Summary!$AC$5:$AR$5),Summary!$AC$9:$AR$108)</f>
        <v>0</v>
      </c>
      <c r="D53" s="150" cm="1">
        <f t="array" ref="D53">+SUMPRODUCT((Summary!$B$9:$B$108='Analysis I'!B53)*('Analysis I'!$C$5=Summary!$AT$5:$BI$5),Summary!$AT$9:$BI$108)</f>
        <v>0</v>
      </c>
      <c r="E53" s="150" cm="1">
        <f t="array" ref="E53">+SUMPRODUCT((Summary!$B$9:$B$108='Analysis I'!B53)*('Analysis I'!$C$5=Summary!$BK$5:$BZ$5),Summary!$BK$9:$BZ$108)</f>
        <v>0</v>
      </c>
      <c r="F53" s="151" cm="1">
        <f t="array" ref="F53">+SUMPRODUCT((Summary!$B$9:$B$108='Analysis I'!B53)*('Analysis I'!$C$5=Summary!$CB$5:$CQ$5),Summary!$CB$9:$CQ$108)</f>
        <v>0</v>
      </c>
      <c r="G53" s="160">
        <f t="shared" si="4"/>
        <v>0</v>
      </c>
      <c r="H53" s="73" cm="1">
        <f t="array" ref="H53">+G53-SUMPRODUCT((Summary!$B$9:$B$108='Analysis I'!B53)*('Analysis I'!$C$5=Summary!$L$5:$AA$5),Summary!$L$9:$AA$108)</f>
        <v>0</v>
      </c>
      <c r="I53" s="162">
        <f>+RANK(G53,$G$10:$G$109)+COUNTIF($G$10:G53,G53)-1</f>
        <v>44</v>
      </c>
      <c r="K53" s="164">
        <f t="shared" si="3"/>
        <v>44</v>
      </c>
      <c r="L53" s="149" t="str" cm="1">
        <f t="array" ref="L53">+INDEX($B$10:$B$109,MATCH(K53,$I$10:$I$109,),)</f>
        <v>[project name]</v>
      </c>
      <c r="M53" s="150" cm="1">
        <f t="array" ref="M53">+INDEX($C$10:$C$109,MATCH(K53,$I$10:$I$109,),)</f>
        <v>0</v>
      </c>
      <c r="N53" s="150" cm="1">
        <f t="array" ref="N53">+INDEX($D$10:$D$109,MATCH(K53,$I$10:$I$109,),)</f>
        <v>0</v>
      </c>
      <c r="O53" s="150" cm="1">
        <f t="array" ref="O53">+INDEX($E$10:$E$109,MATCH(K53,$I$10:$I$109,),)</f>
        <v>0</v>
      </c>
      <c r="P53" s="150" cm="1">
        <f t="array" ref="P53">+INDEX($F$10:$F$109,MATCH(K53,$I$10:$I$109,),)</f>
        <v>0</v>
      </c>
      <c r="Q53" s="160">
        <f t="shared" si="5"/>
        <v>0</v>
      </c>
      <c r="R53" s="166" cm="1">
        <f t="array" ref="R53">+Q53-INDEX($G$10:$G$109,MATCH(K53,$I$10:$I$109,),)</f>
        <v>0</v>
      </c>
    </row>
    <row r="54" spans="2:18" hidden="1" outlineLevel="1" x14ac:dyDescent="0.35">
      <c r="B54" s="146" t="str">
        <f>+Summary!B53</f>
        <v>[project name]</v>
      </c>
      <c r="C54" s="147" cm="1">
        <f t="array" ref="C54">+SUMPRODUCT((Summary!$B$9:$B$108='Analysis I'!B54)*('Analysis I'!$C$5=Summary!$AC$5:$AR$5),Summary!$AC$9:$AR$108)</f>
        <v>0</v>
      </c>
      <c r="D54" s="147" cm="1">
        <f t="array" ref="D54">+SUMPRODUCT((Summary!$B$9:$B$108='Analysis I'!B54)*('Analysis I'!$C$5=Summary!$AT$5:$BI$5),Summary!$AT$9:$BI$108)</f>
        <v>0</v>
      </c>
      <c r="E54" s="147" cm="1">
        <f t="array" ref="E54">+SUMPRODUCT((Summary!$B$9:$B$108='Analysis I'!B54)*('Analysis I'!$C$5=Summary!$BK$5:$BZ$5),Summary!$BK$9:$BZ$108)</f>
        <v>0</v>
      </c>
      <c r="F54" s="148" cm="1">
        <f t="array" ref="F54">+SUMPRODUCT((Summary!$B$9:$B$108='Analysis I'!B54)*('Analysis I'!$C$5=Summary!$CB$5:$CQ$5),Summary!$CB$9:$CQ$108)</f>
        <v>0</v>
      </c>
      <c r="G54" s="159">
        <f t="shared" si="4"/>
        <v>0</v>
      </c>
      <c r="H54" s="73" cm="1">
        <f t="array" ref="H54">+G54-SUMPRODUCT((Summary!$B$9:$B$108='Analysis I'!B54)*('Analysis I'!$C$5=Summary!$L$5:$AA$5),Summary!$L$9:$AA$108)</f>
        <v>0</v>
      </c>
      <c r="I54" s="161">
        <f>+RANK(G54,$G$10:$G$109)+COUNTIF($G$10:G54,G54)-1</f>
        <v>45</v>
      </c>
      <c r="K54" s="165">
        <f t="shared" si="3"/>
        <v>45</v>
      </c>
      <c r="L54" s="146" t="str" cm="1">
        <f t="array" ref="L54">+INDEX($B$10:$B$109,MATCH(K54,$I$10:$I$109,),)</f>
        <v>[project name]</v>
      </c>
      <c r="M54" s="147" cm="1">
        <f t="array" ref="M54">+INDEX($C$10:$C$109,MATCH(K54,$I$10:$I$109,),)</f>
        <v>0</v>
      </c>
      <c r="N54" s="147" cm="1">
        <f t="array" ref="N54">+INDEX($D$10:$D$109,MATCH(K54,$I$10:$I$109,),)</f>
        <v>0</v>
      </c>
      <c r="O54" s="147" cm="1">
        <f t="array" ref="O54">+INDEX($E$10:$E$109,MATCH(K54,$I$10:$I$109,),)</f>
        <v>0</v>
      </c>
      <c r="P54" s="147" cm="1">
        <f t="array" ref="P54">+INDEX($F$10:$F$109,MATCH(K54,$I$10:$I$109,),)</f>
        <v>0</v>
      </c>
      <c r="Q54" s="159">
        <f t="shared" si="5"/>
        <v>0</v>
      </c>
      <c r="R54" s="166" cm="1">
        <f t="array" ref="R54">+Q54-INDEX($G$10:$G$109,MATCH(K54,$I$10:$I$109,),)</f>
        <v>0</v>
      </c>
    </row>
    <row r="55" spans="2:18" hidden="1" outlineLevel="1" x14ac:dyDescent="0.35">
      <c r="B55" s="149" t="str">
        <f>+Summary!B54</f>
        <v>[project name]</v>
      </c>
      <c r="C55" s="150" cm="1">
        <f t="array" ref="C55">+SUMPRODUCT((Summary!$B$9:$B$108='Analysis I'!B55)*('Analysis I'!$C$5=Summary!$AC$5:$AR$5),Summary!$AC$9:$AR$108)</f>
        <v>0</v>
      </c>
      <c r="D55" s="150" cm="1">
        <f t="array" ref="D55">+SUMPRODUCT((Summary!$B$9:$B$108='Analysis I'!B55)*('Analysis I'!$C$5=Summary!$AT$5:$BI$5),Summary!$AT$9:$BI$108)</f>
        <v>0</v>
      </c>
      <c r="E55" s="150" cm="1">
        <f t="array" ref="E55">+SUMPRODUCT((Summary!$B$9:$B$108='Analysis I'!B55)*('Analysis I'!$C$5=Summary!$BK$5:$BZ$5),Summary!$BK$9:$BZ$108)</f>
        <v>0</v>
      </c>
      <c r="F55" s="151" cm="1">
        <f t="array" ref="F55">+SUMPRODUCT((Summary!$B$9:$B$108='Analysis I'!B55)*('Analysis I'!$C$5=Summary!$CB$5:$CQ$5),Summary!$CB$9:$CQ$108)</f>
        <v>0</v>
      </c>
      <c r="G55" s="160">
        <f t="shared" si="4"/>
        <v>0</v>
      </c>
      <c r="H55" s="73" cm="1">
        <f t="array" ref="H55">+G55-SUMPRODUCT((Summary!$B$9:$B$108='Analysis I'!B55)*('Analysis I'!$C$5=Summary!$L$5:$AA$5),Summary!$L$9:$AA$108)</f>
        <v>0</v>
      </c>
      <c r="I55" s="162">
        <f>+RANK(G55,$G$10:$G$109)+COUNTIF($G$10:G55,G55)-1</f>
        <v>46</v>
      </c>
      <c r="K55" s="164">
        <f t="shared" si="3"/>
        <v>46</v>
      </c>
      <c r="L55" s="149" t="str" cm="1">
        <f t="array" ref="L55">+INDEX($B$10:$B$109,MATCH(K55,$I$10:$I$109,),)</f>
        <v>[project name]</v>
      </c>
      <c r="M55" s="150" cm="1">
        <f t="array" ref="M55">+INDEX($C$10:$C$109,MATCH(K55,$I$10:$I$109,),)</f>
        <v>0</v>
      </c>
      <c r="N55" s="150" cm="1">
        <f t="array" ref="N55">+INDEX($D$10:$D$109,MATCH(K55,$I$10:$I$109,),)</f>
        <v>0</v>
      </c>
      <c r="O55" s="150" cm="1">
        <f t="array" ref="O55">+INDEX($E$10:$E$109,MATCH(K55,$I$10:$I$109,),)</f>
        <v>0</v>
      </c>
      <c r="P55" s="150" cm="1">
        <f t="array" ref="P55">+INDEX($F$10:$F$109,MATCH(K55,$I$10:$I$109,),)</f>
        <v>0</v>
      </c>
      <c r="Q55" s="160">
        <f t="shared" si="5"/>
        <v>0</v>
      </c>
      <c r="R55" s="166" cm="1">
        <f t="array" ref="R55">+Q55-INDEX($G$10:$G$109,MATCH(K55,$I$10:$I$109,),)</f>
        <v>0</v>
      </c>
    </row>
    <row r="56" spans="2:18" hidden="1" outlineLevel="1" x14ac:dyDescent="0.35">
      <c r="B56" s="146" t="str">
        <f>+Summary!B55</f>
        <v>[project name]</v>
      </c>
      <c r="C56" s="147" cm="1">
        <f t="array" ref="C56">+SUMPRODUCT((Summary!$B$9:$B$108='Analysis I'!B56)*('Analysis I'!$C$5=Summary!$AC$5:$AR$5),Summary!$AC$9:$AR$108)</f>
        <v>0</v>
      </c>
      <c r="D56" s="147" cm="1">
        <f t="array" ref="D56">+SUMPRODUCT((Summary!$B$9:$B$108='Analysis I'!B56)*('Analysis I'!$C$5=Summary!$AT$5:$BI$5),Summary!$AT$9:$BI$108)</f>
        <v>0</v>
      </c>
      <c r="E56" s="147" cm="1">
        <f t="array" ref="E56">+SUMPRODUCT((Summary!$B$9:$B$108='Analysis I'!B56)*('Analysis I'!$C$5=Summary!$BK$5:$BZ$5),Summary!$BK$9:$BZ$108)</f>
        <v>0</v>
      </c>
      <c r="F56" s="148" cm="1">
        <f t="array" ref="F56">+SUMPRODUCT((Summary!$B$9:$B$108='Analysis I'!B56)*('Analysis I'!$C$5=Summary!$CB$5:$CQ$5),Summary!$CB$9:$CQ$108)</f>
        <v>0</v>
      </c>
      <c r="G56" s="159">
        <f t="shared" si="4"/>
        <v>0</v>
      </c>
      <c r="H56" s="73" cm="1">
        <f t="array" ref="H56">+G56-SUMPRODUCT((Summary!$B$9:$B$108='Analysis I'!B56)*('Analysis I'!$C$5=Summary!$L$5:$AA$5),Summary!$L$9:$AA$108)</f>
        <v>0</v>
      </c>
      <c r="I56" s="161">
        <f>+RANK(G56,$G$10:$G$109)+COUNTIF($G$10:G56,G56)-1</f>
        <v>47</v>
      </c>
      <c r="K56" s="165">
        <f t="shared" si="3"/>
        <v>47</v>
      </c>
      <c r="L56" s="146" t="str" cm="1">
        <f t="array" ref="L56">+INDEX($B$10:$B$109,MATCH(K56,$I$10:$I$109,),)</f>
        <v>[project name]</v>
      </c>
      <c r="M56" s="147" cm="1">
        <f t="array" ref="M56">+INDEX($C$10:$C$109,MATCH(K56,$I$10:$I$109,),)</f>
        <v>0</v>
      </c>
      <c r="N56" s="147" cm="1">
        <f t="array" ref="N56">+INDEX($D$10:$D$109,MATCH(K56,$I$10:$I$109,),)</f>
        <v>0</v>
      </c>
      <c r="O56" s="147" cm="1">
        <f t="array" ref="O56">+INDEX($E$10:$E$109,MATCH(K56,$I$10:$I$109,),)</f>
        <v>0</v>
      </c>
      <c r="P56" s="147" cm="1">
        <f t="array" ref="P56">+INDEX($F$10:$F$109,MATCH(K56,$I$10:$I$109,),)</f>
        <v>0</v>
      </c>
      <c r="Q56" s="159">
        <f t="shared" si="5"/>
        <v>0</v>
      </c>
      <c r="R56" s="166" cm="1">
        <f t="array" ref="R56">+Q56-INDEX($G$10:$G$109,MATCH(K56,$I$10:$I$109,),)</f>
        <v>0</v>
      </c>
    </row>
    <row r="57" spans="2:18" hidden="1" outlineLevel="1" x14ac:dyDescent="0.35">
      <c r="B57" s="149" t="str">
        <f>+Summary!B56</f>
        <v>[project name]</v>
      </c>
      <c r="C57" s="150" cm="1">
        <f t="array" ref="C57">+SUMPRODUCT((Summary!$B$9:$B$108='Analysis I'!B57)*('Analysis I'!$C$5=Summary!$AC$5:$AR$5),Summary!$AC$9:$AR$108)</f>
        <v>0</v>
      </c>
      <c r="D57" s="150" cm="1">
        <f t="array" ref="D57">+SUMPRODUCT((Summary!$B$9:$B$108='Analysis I'!B57)*('Analysis I'!$C$5=Summary!$AT$5:$BI$5),Summary!$AT$9:$BI$108)</f>
        <v>0</v>
      </c>
      <c r="E57" s="150" cm="1">
        <f t="array" ref="E57">+SUMPRODUCT((Summary!$B$9:$B$108='Analysis I'!B57)*('Analysis I'!$C$5=Summary!$BK$5:$BZ$5),Summary!$BK$9:$BZ$108)</f>
        <v>0</v>
      </c>
      <c r="F57" s="151" cm="1">
        <f t="array" ref="F57">+SUMPRODUCT((Summary!$B$9:$B$108='Analysis I'!B57)*('Analysis I'!$C$5=Summary!$CB$5:$CQ$5),Summary!$CB$9:$CQ$108)</f>
        <v>0</v>
      </c>
      <c r="G57" s="160">
        <f t="shared" si="4"/>
        <v>0</v>
      </c>
      <c r="H57" s="73" cm="1">
        <f t="array" ref="H57">+G57-SUMPRODUCT((Summary!$B$9:$B$108='Analysis I'!B57)*('Analysis I'!$C$5=Summary!$L$5:$AA$5),Summary!$L$9:$AA$108)</f>
        <v>0</v>
      </c>
      <c r="I57" s="162">
        <f>+RANK(G57,$G$10:$G$109)+COUNTIF($G$10:G57,G57)-1</f>
        <v>48</v>
      </c>
      <c r="K57" s="164">
        <f t="shared" si="3"/>
        <v>48</v>
      </c>
      <c r="L57" s="149" t="str" cm="1">
        <f t="array" ref="L57">+INDEX($B$10:$B$109,MATCH(K57,$I$10:$I$109,),)</f>
        <v>[project name]</v>
      </c>
      <c r="M57" s="150" cm="1">
        <f t="array" ref="M57">+INDEX($C$10:$C$109,MATCH(K57,$I$10:$I$109,),)</f>
        <v>0</v>
      </c>
      <c r="N57" s="150" cm="1">
        <f t="array" ref="N57">+INDEX($D$10:$D$109,MATCH(K57,$I$10:$I$109,),)</f>
        <v>0</v>
      </c>
      <c r="O57" s="150" cm="1">
        <f t="array" ref="O57">+INDEX($E$10:$E$109,MATCH(K57,$I$10:$I$109,),)</f>
        <v>0</v>
      </c>
      <c r="P57" s="150" cm="1">
        <f t="array" ref="P57">+INDEX($F$10:$F$109,MATCH(K57,$I$10:$I$109,),)</f>
        <v>0</v>
      </c>
      <c r="Q57" s="160">
        <f t="shared" si="5"/>
        <v>0</v>
      </c>
      <c r="R57" s="166" cm="1">
        <f t="array" ref="R57">+Q57-INDEX($G$10:$G$109,MATCH(K57,$I$10:$I$109,),)</f>
        <v>0</v>
      </c>
    </row>
    <row r="58" spans="2:18" hidden="1" outlineLevel="1" x14ac:dyDescent="0.35">
      <c r="B58" s="146" t="str">
        <f>+Summary!B57</f>
        <v>[project name]</v>
      </c>
      <c r="C58" s="147" cm="1">
        <f t="array" ref="C58">+SUMPRODUCT((Summary!$B$9:$B$108='Analysis I'!B58)*('Analysis I'!$C$5=Summary!$AC$5:$AR$5),Summary!$AC$9:$AR$108)</f>
        <v>0</v>
      </c>
      <c r="D58" s="147" cm="1">
        <f t="array" ref="D58">+SUMPRODUCT((Summary!$B$9:$B$108='Analysis I'!B58)*('Analysis I'!$C$5=Summary!$AT$5:$BI$5),Summary!$AT$9:$BI$108)</f>
        <v>0</v>
      </c>
      <c r="E58" s="147" cm="1">
        <f t="array" ref="E58">+SUMPRODUCT((Summary!$B$9:$B$108='Analysis I'!B58)*('Analysis I'!$C$5=Summary!$BK$5:$BZ$5),Summary!$BK$9:$BZ$108)</f>
        <v>0</v>
      </c>
      <c r="F58" s="148" cm="1">
        <f t="array" ref="F58">+SUMPRODUCT((Summary!$B$9:$B$108='Analysis I'!B58)*('Analysis I'!$C$5=Summary!$CB$5:$CQ$5),Summary!$CB$9:$CQ$108)</f>
        <v>0</v>
      </c>
      <c r="G58" s="159">
        <f t="shared" si="4"/>
        <v>0</v>
      </c>
      <c r="H58" s="73" cm="1">
        <f t="array" ref="H58">+G58-SUMPRODUCT((Summary!$B$9:$B$108='Analysis I'!B58)*('Analysis I'!$C$5=Summary!$L$5:$AA$5),Summary!$L$9:$AA$108)</f>
        <v>0</v>
      </c>
      <c r="I58" s="161">
        <f>+RANK(G58,$G$10:$G$109)+COUNTIF($G$10:G58,G58)-1</f>
        <v>49</v>
      </c>
      <c r="K58" s="165">
        <f t="shared" si="3"/>
        <v>49</v>
      </c>
      <c r="L58" s="146" t="str" cm="1">
        <f t="array" ref="L58">+INDEX($B$10:$B$109,MATCH(K58,$I$10:$I$109,),)</f>
        <v>[project name]</v>
      </c>
      <c r="M58" s="147" cm="1">
        <f t="array" ref="M58">+INDEX($C$10:$C$109,MATCH(K58,$I$10:$I$109,),)</f>
        <v>0</v>
      </c>
      <c r="N58" s="147" cm="1">
        <f t="array" ref="N58">+INDEX($D$10:$D$109,MATCH(K58,$I$10:$I$109,),)</f>
        <v>0</v>
      </c>
      <c r="O58" s="147" cm="1">
        <f t="array" ref="O58">+INDEX($E$10:$E$109,MATCH(K58,$I$10:$I$109,),)</f>
        <v>0</v>
      </c>
      <c r="P58" s="147" cm="1">
        <f t="array" ref="P58">+INDEX($F$10:$F$109,MATCH(K58,$I$10:$I$109,),)</f>
        <v>0</v>
      </c>
      <c r="Q58" s="159">
        <f t="shared" si="5"/>
        <v>0</v>
      </c>
      <c r="R58" s="166" cm="1">
        <f t="array" ref="R58">+Q58-INDEX($G$10:$G$109,MATCH(K58,$I$10:$I$109,),)</f>
        <v>0</v>
      </c>
    </row>
    <row r="59" spans="2:18" hidden="1" outlineLevel="1" x14ac:dyDescent="0.35">
      <c r="B59" s="149" t="str">
        <f>+Summary!B58</f>
        <v>[project name]</v>
      </c>
      <c r="C59" s="150" cm="1">
        <f t="array" ref="C59">+SUMPRODUCT((Summary!$B$9:$B$108='Analysis I'!B59)*('Analysis I'!$C$5=Summary!$AC$5:$AR$5),Summary!$AC$9:$AR$108)</f>
        <v>0</v>
      </c>
      <c r="D59" s="150" cm="1">
        <f t="array" ref="D59">+SUMPRODUCT((Summary!$B$9:$B$108='Analysis I'!B59)*('Analysis I'!$C$5=Summary!$AT$5:$BI$5),Summary!$AT$9:$BI$108)</f>
        <v>0</v>
      </c>
      <c r="E59" s="150" cm="1">
        <f t="array" ref="E59">+SUMPRODUCT((Summary!$B$9:$B$108='Analysis I'!B59)*('Analysis I'!$C$5=Summary!$BK$5:$BZ$5),Summary!$BK$9:$BZ$108)</f>
        <v>0</v>
      </c>
      <c r="F59" s="151" cm="1">
        <f t="array" ref="F59">+SUMPRODUCT((Summary!$B$9:$B$108='Analysis I'!B59)*('Analysis I'!$C$5=Summary!$CB$5:$CQ$5),Summary!$CB$9:$CQ$108)</f>
        <v>0</v>
      </c>
      <c r="G59" s="160">
        <f t="shared" si="4"/>
        <v>0</v>
      </c>
      <c r="H59" s="73" cm="1">
        <f t="array" ref="H59">+G59-SUMPRODUCT((Summary!$B$9:$B$108='Analysis I'!B59)*('Analysis I'!$C$5=Summary!$L$5:$AA$5),Summary!$L$9:$AA$108)</f>
        <v>0</v>
      </c>
      <c r="I59" s="162">
        <f>+RANK(G59,$G$10:$G$109)+COUNTIF($G$10:G59,G59)-1</f>
        <v>50</v>
      </c>
      <c r="K59" s="164">
        <f t="shared" si="3"/>
        <v>50</v>
      </c>
      <c r="L59" s="149" t="str" cm="1">
        <f t="array" ref="L59">+INDEX($B$10:$B$109,MATCH(K59,$I$10:$I$109,),)</f>
        <v>[project name]</v>
      </c>
      <c r="M59" s="150" cm="1">
        <f t="array" ref="M59">+INDEX($C$10:$C$109,MATCH(K59,$I$10:$I$109,),)</f>
        <v>0</v>
      </c>
      <c r="N59" s="150" cm="1">
        <f t="array" ref="N59">+INDEX($D$10:$D$109,MATCH(K59,$I$10:$I$109,),)</f>
        <v>0</v>
      </c>
      <c r="O59" s="150" cm="1">
        <f t="array" ref="O59">+INDEX($E$10:$E$109,MATCH(K59,$I$10:$I$109,),)</f>
        <v>0</v>
      </c>
      <c r="P59" s="150" cm="1">
        <f t="array" ref="P59">+INDEX($F$10:$F$109,MATCH(K59,$I$10:$I$109,),)</f>
        <v>0</v>
      </c>
      <c r="Q59" s="160">
        <f t="shared" si="5"/>
        <v>0</v>
      </c>
      <c r="R59" s="166" cm="1">
        <f t="array" ref="R59">+Q59-INDEX($G$10:$G$109,MATCH(K59,$I$10:$I$109,),)</f>
        <v>0</v>
      </c>
    </row>
    <row r="60" spans="2:18" hidden="1" outlineLevel="1" x14ac:dyDescent="0.35">
      <c r="B60" s="146" t="str">
        <f>+Summary!B59</f>
        <v>[project name]</v>
      </c>
      <c r="C60" s="147" cm="1">
        <f t="array" ref="C60">+SUMPRODUCT((Summary!$B$9:$B$108='Analysis I'!B60)*('Analysis I'!$C$5=Summary!$AC$5:$AR$5),Summary!$AC$9:$AR$108)</f>
        <v>0</v>
      </c>
      <c r="D60" s="147" cm="1">
        <f t="array" ref="D60">+SUMPRODUCT((Summary!$B$9:$B$108='Analysis I'!B60)*('Analysis I'!$C$5=Summary!$AT$5:$BI$5),Summary!$AT$9:$BI$108)</f>
        <v>0</v>
      </c>
      <c r="E60" s="147" cm="1">
        <f t="array" ref="E60">+SUMPRODUCT((Summary!$B$9:$B$108='Analysis I'!B60)*('Analysis I'!$C$5=Summary!$BK$5:$BZ$5),Summary!$BK$9:$BZ$108)</f>
        <v>0</v>
      </c>
      <c r="F60" s="148" cm="1">
        <f t="array" ref="F60">+SUMPRODUCT((Summary!$B$9:$B$108='Analysis I'!B60)*('Analysis I'!$C$5=Summary!$CB$5:$CQ$5),Summary!$CB$9:$CQ$108)</f>
        <v>0</v>
      </c>
      <c r="G60" s="159">
        <f t="shared" si="4"/>
        <v>0</v>
      </c>
      <c r="H60" s="73" cm="1">
        <f t="array" ref="H60">+G60-SUMPRODUCT((Summary!$B$9:$B$108='Analysis I'!B60)*('Analysis I'!$C$5=Summary!$L$5:$AA$5),Summary!$L$9:$AA$108)</f>
        <v>0</v>
      </c>
      <c r="I60" s="161">
        <f>+RANK(G60,$G$10:$G$109)+COUNTIF($G$10:G60,G60)-1</f>
        <v>51</v>
      </c>
      <c r="K60" s="165">
        <f t="shared" si="3"/>
        <v>51</v>
      </c>
      <c r="L60" s="146" t="str" cm="1">
        <f t="array" ref="L60">+INDEX($B$10:$B$109,MATCH(K60,$I$10:$I$109,),)</f>
        <v>[project name]</v>
      </c>
      <c r="M60" s="147" cm="1">
        <f t="array" ref="M60">+INDEX($C$10:$C$109,MATCH(K60,$I$10:$I$109,),)</f>
        <v>0</v>
      </c>
      <c r="N60" s="147" cm="1">
        <f t="array" ref="N60">+INDEX($D$10:$D$109,MATCH(K60,$I$10:$I$109,),)</f>
        <v>0</v>
      </c>
      <c r="O60" s="147" cm="1">
        <f t="array" ref="O60">+INDEX($E$10:$E$109,MATCH(K60,$I$10:$I$109,),)</f>
        <v>0</v>
      </c>
      <c r="P60" s="147" cm="1">
        <f t="array" ref="P60">+INDEX($F$10:$F$109,MATCH(K60,$I$10:$I$109,),)</f>
        <v>0</v>
      </c>
      <c r="Q60" s="159">
        <f t="shared" si="5"/>
        <v>0</v>
      </c>
      <c r="R60" s="166" cm="1">
        <f t="array" ref="R60">+Q60-INDEX($G$10:$G$109,MATCH(K60,$I$10:$I$109,),)</f>
        <v>0</v>
      </c>
    </row>
    <row r="61" spans="2:18" hidden="1" outlineLevel="1" x14ac:dyDescent="0.35">
      <c r="B61" s="149" t="str">
        <f>+Summary!B60</f>
        <v>[project name]</v>
      </c>
      <c r="C61" s="150" cm="1">
        <f t="array" ref="C61">+SUMPRODUCT((Summary!$B$9:$B$108='Analysis I'!B61)*('Analysis I'!$C$5=Summary!$AC$5:$AR$5),Summary!$AC$9:$AR$108)</f>
        <v>0</v>
      </c>
      <c r="D61" s="150" cm="1">
        <f t="array" ref="D61">+SUMPRODUCT((Summary!$B$9:$B$108='Analysis I'!B61)*('Analysis I'!$C$5=Summary!$AT$5:$BI$5),Summary!$AT$9:$BI$108)</f>
        <v>0</v>
      </c>
      <c r="E61" s="150" cm="1">
        <f t="array" ref="E61">+SUMPRODUCT((Summary!$B$9:$B$108='Analysis I'!B61)*('Analysis I'!$C$5=Summary!$BK$5:$BZ$5),Summary!$BK$9:$BZ$108)</f>
        <v>0</v>
      </c>
      <c r="F61" s="151" cm="1">
        <f t="array" ref="F61">+SUMPRODUCT((Summary!$B$9:$B$108='Analysis I'!B61)*('Analysis I'!$C$5=Summary!$CB$5:$CQ$5),Summary!$CB$9:$CQ$108)</f>
        <v>0</v>
      </c>
      <c r="G61" s="160">
        <f t="shared" si="4"/>
        <v>0</v>
      </c>
      <c r="H61" s="73" cm="1">
        <f t="array" ref="H61">+G61-SUMPRODUCT((Summary!$B$9:$B$108='Analysis I'!B61)*('Analysis I'!$C$5=Summary!$L$5:$AA$5),Summary!$L$9:$AA$108)</f>
        <v>0</v>
      </c>
      <c r="I61" s="162">
        <f>+RANK(G61,$G$10:$G$109)+COUNTIF($G$10:G61,G61)-1</f>
        <v>52</v>
      </c>
      <c r="K61" s="164">
        <f t="shared" si="3"/>
        <v>52</v>
      </c>
      <c r="L61" s="149" t="str" cm="1">
        <f t="array" ref="L61">+INDEX($B$10:$B$109,MATCH(K61,$I$10:$I$109,),)</f>
        <v>[project name]</v>
      </c>
      <c r="M61" s="150" cm="1">
        <f t="array" ref="M61">+INDEX($C$10:$C$109,MATCH(K61,$I$10:$I$109,),)</f>
        <v>0</v>
      </c>
      <c r="N61" s="150" cm="1">
        <f t="array" ref="N61">+INDEX($D$10:$D$109,MATCH(K61,$I$10:$I$109,),)</f>
        <v>0</v>
      </c>
      <c r="O61" s="150" cm="1">
        <f t="array" ref="O61">+INDEX($E$10:$E$109,MATCH(K61,$I$10:$I$109,),)</f>
        <v>0</v>
      </c>
      <c r="P61" s="150" cm="1">
        <f t="array" ref="P61">+INDEX($F$10:$F$109,MATCH(K61,$I$10:$I$109,),)</f>
        <v>0</v>
      </c>
      <c r="Q61" s="160">
        <f t="shared" si="5"/>
        <v>0</v>
      </c>
      <c r="R61" s="166" cm="1">
        <f t="array" ref="R61">+Q61-INDEX($G$10:$G$109,MATCH(K61,$I$10:$I$109,),)</f>
        <v>0</v>
      </c>
    </row>
    <row r="62" spans="2:18" hidden="1" outlineLevel="1" x14ac:dyDescent="0.35">
      <c r="B62" s="146" t="str">
        <f>+Summary!B61</f>
        <v>[project name]</v>
      </c>
      <c r="C62" s="147" cm="1">
        <f t="array" ref="C62">+SUMPRODUCT((Summary!$B$9:$B$108='Analysis I'!B62)*('Analysis I'!$C$5=Summary!$AC$5:$AR$5),Summary!$AC$9:$AR$108)</f>
        <v>0</v>
      </c>
      <c r="D62" s="147" cm="1">
        <f t="array" ref="D62">+SUMPRODUCT((Summary!$B$9:$B$108='Analysis I'!B62)*('Analysis I'!$C$5=Summary!$AT$5:$BI$5),Summary!$AT$9:$BI$108)</f>
        <v>0</v>
      </c>
      <c r="E62" s="147" cm="1">
        <f t="array" ref="E62">+SUMPRODUCT((Summary!$B$9:$B$108='Analysis I'!B62)*('Analysis I'!$C$5=Summary!$BK$5:$BZ$5),Summary!$BK$9:$BZ$108)</f>
        <v>0</v>
      </c>
      <c r="F62" s="148" cm="1">
        <f t="array" ref="F62">+SUMPRODUCT((Summary!$B$9:$B$108='Analysis I'!B62)*('Analysis I'!$C$5=Summary!$CB$5:$CQ$5),Summary!$CB$9:$CQ$108)</f>
        <v>0</v>
      </c>
      <c r="G62" s="159">
        <f t="shared" si="4"/>
        <v>0</v>
      </c>
      <c r="H62" s="73" cm="1">
        <f t="array" ref="H62">+G62-SUMPRODUCT((Summary!$B$9:$B$108='Analysis I'!B62)*('Analysis I'!$C$5=Summary!$L$5:$AA$5),Summary!$L$9:$AA$108)</f>
        <v>0</v>
      </c>
      <c r="I62" s="161">
        <f>+RANK(G62,$G$10:$G$109)+COUNTIF($G$10:G62,G62)-1</f>
        <v>53</v>
      </c>
      <c r="K62" s="165">
        <f t="shared" si="3"/>
        <v>53</v>
      </c>
      <c r="L62" s="146" t="str" cm="1">
        <f t="array" ref="L62">+INDEX($B$10:$B$109,MATCH(K62,$I$10:$I$109,),)</f>
        <v>[project name]</v>
      </c>
      <c r="M62" s="147" cm="1">
        <f t="array" ref="M62">+INDEX($C$10:$C$109,MATCH(K62,$I$10:$I$109,),)</f>
        <v>0</v>
      </c>
      <c r="N62" s="147" cm="1">
        <f t="array" ref="N62">+INDEX($D$10:$D$109,MATCH(K62,$I$10:$I$109,),)</f>
        <v>0</v>
      </c>
      <c r="O62" s="147" cm="1">
        <f t="array" ref="O62">+INDEX($E$10:$E$109,MATCH(K62,$I$10:$I$109,),)</f>
        <v>0</v>
      </c>
      <c r="P62" s="147" cm="1">
        <f t="array" ref="P62">+INDEX($F$10:$F$109,MATCH(K62,$I$10:$I$109,),)</f>
        <v>0</v>
      </c>
      <c r="Q62" s="159">
        <f t="shared" si="5"/>
        <v>0</v>
      </c>
      <c r="R62" s="166" cm="1">
        <f t="array" ref="R62">+Q62-INDEX($G$10:$G$109,MATCH(K62,$I$10:$I$109,),)</f>
        <v>0</v>
      </c>
    </row>
    <row r="63" spans="2:18" hidden="1" outlineLevel="1" x14ac:dyDescent="0.35">
      <c r="B63" s="149" t="str">
        <f>+Summary!B62</f>
        <v>[project name]</v>
      </c>
      <c r="C63" s="150" cm="1">
        <f t="array" ref="C63">+SUMPRODUCT((Summary!$B$9:$B$108='Analysis I'!B63)*('Analysis I'!$C$5=Summary!$AC$5:$AR$5),Summary!$AC$9:$AR$108)</f>
        <v>0</v>
      </c>
      <c r="D63" s="150" cm="1">
        <f t="array" ref="D63">+SUMPRODUCT((Summary!$B$9:$B$108='Analysis I'!B63)*('Analysis I'!$C$5=Summary!$AT$5:$BI$5),Summary!$AT$9:$BI$108)</f>
        <v>0</v>
      </c>
      <c r="E63" s="150" cm="1">
        <f t="array" ref="E63">+SUMPRODUCT((Summary!$B$9:$B$108='Analysis I'!B63)*('Analysis I'!$C$5=Summary!$BK$5:$BZ$5),Summary!$BK$9:$BZ$108)</f>
        <v>0</v>
      </c>
      <c r="F63" s="151" cm="1">
        <f t="array" ref="F63">+SUMPRODUCT((Summary!$B$9:$B$108='Analysis I'!B63)*('Analysis I'!$C$5=Summary!$CB$5:$CQ$5),Summary!$CB$9:$CQ$108)</f>
        <v>0</v>
      </c>
      <c r="G63" s="160">
        <f t="shared" si="4"/>
        <v>0</v>
      </c>
      <c r="H63" s="73" cm="1">
        <f t="array" ref="H63">+G63-SUMPRODUCT((Summary!$B$9:$B$108='Analysis I'!B63)*('Analysis I'!$C$5=Summary!$L$5:$AA$5),Summary!$L$9:$AA$108)</f>
        <v>0</v>
      </c>
      <c r="I63" s="162">
        <f>+RANK(G63,$G$10:$G$109)+COUNTIF($G$10:G63,G63)-1</f>
        <v>54</v>
      </c>
      <c r="K63" s="164">
        <f t="shared" si="3"/>
        <v>54</v>
      </c>
      <c r="L63" s="149" t="str" cm="1">
        <f t="array" ref="L63">+INDEX($B$10:$B$109,MATCH(K63,$I$10:$I$109,),)</f>
        <v>[project name]</v>
      </c>
      <c r="M63" s="150" cm="1">
        <f t="array" ref="M63">+INDEX($C$10:$C$109,MATCH(K63,$I$10:$I$109,),)</f>
        <v>0</v>
      </c>
      <c r="N63" s="150" cm="1">
        <f t="array" ref="N63">+INDEX($D$10:$D$109,MATCH(K63,$I$10:$I$109,),)</f>
        <v>0</v>
      </c>
      <c r="O63" s="150" cm="1">
        <f t="array" ref="O63">+INDEX($E$10:$E$109,MATCH(K63,$I$10:$I$109,),)</f>
        <v>0</v>
      </c>
      <c r="P63" s="150" cm="1">
        <f t="array" ref="P63">+INDEX($F$10:$F$109,MATCH(K63,$I$10:$I$109,),)</f>
        <v>0</v>
      </c>
      <c r="Q63" s="160">
        <f t="shared" si="5"/>
        <v>0</v>
      </c>
      <c r="R63" s="166" cm="1">
        <f t="array" ref="R63">+Q63-INDEX($G$10:$G$109,MATCH(K63,$I$10:$I$109,),)</f>
        <v>0</v>
      </c>
    </row>
    <row r="64" spans="2:18" hidden="1" outlineLevel="1" x14ac:dyDescent="0.35">
      <c r="B64" s="146" t="str">
        <f>+Summary!B63</f>
        <v>[project name]</v>
      </c>
      <c r="C64" s="147" cm="1">
        <f t="array" ref="C64">+SUMPRODUCT((Summary!$B$9:$B$108='Analysis I'!B64)*('Analysis I'!$C$5=Summary!$AC$5:$AR$5),Summary!$AC$9:$AR$108)</f>
        <v>0</v>
      </c>
      <c r="D64" s="147" cm="1">
        <f t="array" ref="D64">+SUMPRODUCT((Summary!$B$9:$B$108='Analysis I'!B64)*('Analysis I'!$C$5=Summary!$AT$5:$BI$5),Summary!$AT$9:$BI$108)</f>
        <v>0</v>
      </c>
      <c r="E64" s="147" cm="1">
        <f t="array" ref="E64">+SUMPRODUCT((Summary!$B$9:$B$108='Analysis I'!B64)*('Analysis I'!$C$5=Summary!$BK$5:$BZ$5),Summary!$BK$9:$BZ$108)</f>
        <v>0</v>
      </c>
      <c r="F64" s="148" cm="1">
        <f t="array" ref="F64">+SUMPRODUCT((Summary!$B$9:$B$108='Analysis I'!B64)*('Analysis I'!$C$5=Summary!$CB$5:$CQ$5),Summary!$CB$9:$CQ$108)</f>
        <v>0</v>
      </c>
      <c r="G64" s="159">
        <f t="shared" si="4"/>
        <v>0</v>
      </c>
      <c r="H64" s="73" cm="1">
        <f t="array" ref="H64">+G64-SUMPRODUCT((Summary!$B$9:$B$108='Analysis I'!B64)*('Analysis I'!$C$5=Summary!$L$5:$AA$5),Summary!$L$9:$AA$108)</f>
        <v>0</v>
      </c>
      <c r="I64" s="161">
        <f>+RANK(G64,$G$10:$G$109)+COUNTIF($G$10:G64,G64)-1</f>
        <v>55</v>
      </c>
      <c r="K64" s="165">
        <f t="shared" si="3"/>
        <v>55</v>
      </c>
      <c r="L64" s="146" t="str" cm="1">
        <f t="array" ref="L64">+INDEX($B$10:$B$109,MATCH(K64,$I$10:$I$109,),)</f>
        <v>[project name]</v>
      </c>
      <c r="M64" s="147" cm="1">
        <f t="array" ref="M64">+INDEX($C$10:$C$109,MATCH(K64,$I$10:$I$109,),)</f>
        <v>0</v>
      </c>
      <c r="N64" s="147" cm="1">
        <f t="array" ref="N64">+INDEX($D$10:$D$109,MATCH(K64,$I$10:$I$109,),)</f>
        <v>0</v>
      </c>
      <c r="O64" s="147" cm="1">
        <f t="array" ref="O64">+INDEX($E$10:$E$109,MATCH(K64,$I$10:$I$109,),)</f>
        <v>0</v>
      </c>
      <c r="P64" s="147" cm="1">
        <f t="array" ref="P64">+INDEX($F$10:$F$109,MATCH(K64,$I$10:$I$109,),)</f>
        <v>0</v>
      </c>
      <c r="Q64" s="159">
        <f t="shared" si="5"/>
        <v>0</v>
      </c>
      <c r="R64" s="166" cm="1">
        <f t="array" ref="R64">+Q64-INDEX($G$10:$G$109,MATCH(K64,$I$10:$I$109,),)</f>
        <v>0</v>
      </c>
    </row>
    <row r="65" spans="2:18" hidden="1" outlineLevel="1" x14ac:dyDescent="0.35">
      <c r="B65" s="149" t="str">
        <f>+Summary!B64</f>
        <v>[project name]</v>
      </c>
      <c r="C65" s="150" cm="1">
        <f t="array" ref="C65">+SUMPRODUCT((Summary!$B$9:$B$108='Analysis I'!B65)*('Analysis I'!$C$5=Summary!$AC$5:$AR$5),Summary!$AC$9:$AR$108)</f>
        <v>0</v>
      </c>
      <c r="D65" s="150" cm="1">
        <f t="array" ref="D65">+SUMPRODUCT((Summary!$B$9:$B$108='Analysis I'!B65)*('Analysis I'!$C$5=Summary!$AT$5:$BI$5),Summary!$AT$9:$BI$108)</f>
        <v>0</v>
      </c>
      <c r="E65" s="150" cm="1">
        <f t="array" ref="E65">+SUMPRODUCT((Summary!$B$9:$B$108='Analysis I'!B65)*('Analysis I'!$C$5=Summary!$BK$5:$BZ$5),Summary!$BK$9:$BZ$108)</f>
        <v>0</v>
      </c>
      <c r="F65" s="151" cm="1">
        <f t="array" ref="F65">+SUMPRODUCT((Summary!$B$9:$B$108='Analysis I'!B65)*('Analysis I'!$C$5=Summary!$CB$5:$CQ$5),Summary!$CB$9:$CQ$108)</f>
        <v>0</v>
      </c>
      <c r="G65" s="160">
        <f t="shared" si="4"/>
        <v>0</v>
      </c>
      <c r="H65" s="73" cm="1">
        <f t="array" ref="H65">+G65-SUMPRODUCT((Summary!$B$9:$B$108='Analysis I'!B65)*('Analysis I'!$C$5=Summary!$L$5:$AA$5),Summary!$L$9:$AA$108)</f>
        <v>0</v>
      </c>
      <c r="I65" s="162">
        <f>+RANK(G65,$G$10:$G$109)+COUNTIF($G$10:G65,G65)-1</f>
        <v>56</v>
      </c>
      <c r="K65" s="164">
        <f t="shared" si="3"/>
        <v>56</v>
      </c>
      <c r="L65" s="149" t="str" cm="1">
        <f t="array" ref="L65">+INDEX($B$10:$B$109,MATCH(K65,$I$10:$I$109,),)</f>
        <v>[project name]</v>
      </c>
      <c r="M65" s="150" cm="1">
        <f t="array" ref="M65">+INDEX($C$10:$C$109,MATCH(K65,$I$10:$I$109,),)</f>
        <v>0</v>
      </c>
      <c r="N65" s="150" cm="1">
        <f t="array" ref="N65">+INDEX($D$10:$D$109,MATCH(K65,$I$10:$I$109,),)</f>
        <v>0</v>
      </c>
      <c r="O65" s="150" cm="1">
        <f t="array" ref="O65">+INDEX($E$10:$E$109,MATCH(K65,$I$10:$I$109,),)</f>
        <v>0</v>
      </c>
      <c r="P65" s="150" cm="1">
        <f t="array" ref="P65">+INDEX($F$10:$F$109,MATCH(K65,$I$10:$I$109,),)</f>
        <v>0</v>
      </c>
      <c r="Q65" s="160">
        <f t="shared" si="5"/>
        <v>0</v>
      </c>
      <c r="R65" s="166" cm="1">
        <f t="array" ref="R65">+Q65-INDEX($G$10:$G$109,MATCH(K65,$I$10:$I$109,),)</f>
        <v>0</v>
      </c>
    </row>
    <row r="66" spans="2:18" hidden="1" outlineLevel="1" x14ac:dyDescent="0.35">
      <c r="B66" s="146" t="str">
        <f>+Summary!B65</f>
        <v>[project name]</v>
      </c>
      <c r="C66" s="147" cm="1">
        <f t="array" ref="C66">+SUMPRODUCT((Summary!$B$9:$B$108='Analysis I'!B66)*('Analysis I'!$C$5=Summary!$AC$5:$AR$5),Summary!$AC$9:$AR$108)</f>
        <v>0</v>
      </c>
      <c r="D66" s="147" cm="1">
        <f t="array" ref="D66">+SUMPRODUCT((Summary!$B$9:$B$108='Analysis I'!B66)*('Analysis I'!$C$5=Summary!$AT$5:$BI$5),Summary!$AT$9:$BI$108)</f>
        <v>0</v>
      </c>
      <c r="E66" s="147" cm="1">
        <f t="array" ref="E66">+SUMPRODUCT((Summary!$B$9:$B$108='Analysis I'!B66)*('Analysis I'!$C$5=Summary!$BK$5:$BZ$5),Summary!$BK$9:$BZ$108)</f>
        <v>0</v>
      </c>
      <c r="F66" s="148" cm="1">
        <f t="array" ref="F66">+SUMPRODUCT((Summary!$B$9:$B$108='Analysis I'!B66)*('Analysis I'!$C$5=Summary!$CB$5:$CQ$5),Summary!$CB$9:$CQ$108)</f>
        <v>0</v>
      </c>
      <c r="G66" s="159">
        <f t="shared" si="4"/>
        <v>0</v>
      </c>
      <c r="H66" s="73" cm="1">
        <f t="array" ref="H66">+G66-SUMPRODUCT((Summary!$B$9:$B$108='Analysis I'!B66)*('Analysis I'!$C$5=Summary!$L$5:$AA$5),Summary!$L$9:$AA$108)</f>
        <v>0</v>
      </c>
      <c r="I66" s="161">
        <f>+RANK(G66,$G$10:$G$109)+COUNTIF($G$10:G66,G66)-1</f>
        <v>57</v>
      </c>
      <c r="K66" s="165">
        <f t="shared" si="3"/>
        <v>57</v>
      </c>
      <c r="L66" s="146" t="str" cm="1">
        <f t="array" ref="L66">+INDEX($B$10:$B$109,MATCH(K66,$I$10:$I$109,),)</f>
        <v>[project name]</v>
      </c>
      <c r="M66" s="147" cm="1">
        <f t="array" ref="M66">+INDEX($C$10:$C$109,MATCH(K66,$I$10:$I$109,),)</f>
        <v>0</v>
      </c>
      <c r="N66" s="147" cm="1">
        <f t="array" ref="N66">+INDEX($D$10:$D$109,MATCH(K66,$I$10:$I$109,),)</f>
        <v>0</v>
      </c>
      <c r="O66" s="147" cm="1">
        <f t="array" ref="O66">+INDEX($E$10:$E$109,MATCH(K66,$I$10:$I$109,),)</f>
        <v>0</v>
      </c>
      <c r="P66" s="147" cm="1">
        <f t="array" ref="P66">+INDEX($F$10:$F$109,MATCH(K66,$I$10:$I$109,),)</f>
        <v>0</v>
      </c>
      <c r="Q66" s="159">
        <f t="shared" si="5"/>
        <v>0</v>
      </c>
      <c r="R66" s="166" cm="1">
        <f t="array" ref="R66">+Q66-INDEX($G$10:$G$109,MATCH(K66,$I$10:$I$109,),)</f>
        <v>0</v>
      </c>
    </row>
    <row r="67" spans="2:18" hidden="1" outlineLevel="1" x14ac:dyDescent="0.35">
      <c r="B67" s="149" t="str">
        <f>+Summary!B66</f>
        <v>[project name]</v>
      </c>
      <c r="C67" s="150" cm="1">
        <f t="array" ref="C67">+SUMPRODUCT((Summary!$B$9:$B$108='Analysis I'!B67)*('Analysis I'!$C$5=Summary!$AC$5:$AR$5),Summary!$AC$9:$AR$108)</f>
        <v>0</v>
      </c>
      <c r="D67" s="150" cm="1">
        <f t="array" ref="D67">+SUMPRODUCT((Summary!$B$9:$B$108='Analysis I'!B67)*('Analysis I'!$C$5=Summary!$AT$5:$BI$5),Summary!$AT$9:$BI$108)</f>
        <v>0</v>
      </c>
      <c r="E67" s="150" cm="1">
        <f t="array" ref="E67">+SUMPRODUCT((Summary!$B$9:$B$108='Analysis I'!B67)*('Analysis I'!$C$5=Summary!$BK$5:$BZ$5),Summary!$BK$9:$BZ$108)</f>
        <v>0</v>
      </c>
      <c r="F67" s="151" cm="1">
        <f t="array" ref="F67">+SUMPRODUCT((Summary!$B$9:$B$108='Analysis I'!B67)*('Analysis I'!$C$5=Summary!$CB$5:$CQ$5),Summary!$CB$9:$CQ$108)</f>
        <v>0</v>
      </c>
      <c r="G67" s="160">
        <f t="shared" si="4"/>
        <v>0</v>
      </c>
      <c r="H67" s="73" cm="1">
        <f t="array" ref="H67">+G67-SUMPRODUCT((Summary!$B$9:$B$108='Analysis I'!B67)*('Analysis I'!$C$5=Summary!$L$5:$AA$5),Summary!$L$9:$AA$108)</f>
        <v>0</v>
      </c>
      <c r="I67" s="162">
        <f>+RANK(G67,$G$10:$G$109)+COUNTIF($G$10:G67,G67)-1</f>
        <v>58</v>
      </c>
      <c r="K67" s="164">
        <f t="shared" si="3"/>
        <v>58</v>
      </c>
      <c r="L67" s="149" t="str" cm="1">
        <f t="array" ref="L67">+INDEX($B$10:$B$109,MATCH(K67,$I$10:$I$109,),)</f>
        <v>[project name]</v>
      </c>
      <c r="M67" s="150" cm="1">
        <f t="array" ref="M67">+INDEX($C$10:$C$109,MATCH(K67,$I$10:$I$109,),)</f>
        <v>0</v>
      </c>
      <c r="N67" s="150" cm="1">
        <f t="array" ref="N67">+INDEX($D$10:$D$109,MATCH(K67,$I$10:$I$109,),)</f>
        <v>0</v>
      </c>
      <c r="O67" s="150" cm="1">
        <f t="array" ref="O67">+INDEX($E$10:$E$109,MATCH(K67,$I$10:$I$109,),)</f>
        <v>0</v>
      </c>
      <c r="P67" s="150" cm="1">
        <f t="array" ref="P67">+INDEX($F$10:$F$109,MATCH(K67,$I$10:$I$109,),)</f>
        <v>0</v>
      </c>
      <c r="Q67" s="160">
        <f t="shared" si="5"/>
        <v>0</v>
      </c>
      <c r="R67" s="166" cm="1">
        <f t="array" ref="R67">+Q67-INDEX($G$10:$G$109,MATCH(K67,$I$10:$I$109,),)</f>
        <v>0</v>
      </c>
    </row>
    <row r="68" spans="2:18" hidden="1" outlineLevel="1" x14ac:dyDescent="0.35">
      <c r="B68" s="146" t="str">
        <f>+Summary!B67</f>
        <v>[project name]</v>
      </c>
      <c r="C68" s="147" cm="1">
        <f t="array" ref="C68">+SUMPRODUCT((Summary!$B$9:$B$108='Analysis I'!B68)*('Analysis I'!$C$5=Summary!$AC$5:$AR$5),Summary!$AC$9:$AR$108)</f>
        <v>0</v>
      </c>
      <c r="D68" s="147" cm="1">
        <f t="array" ref="D68">+SUMPRODUCT((Summary!$B$9:$B$108='Analysis I'!B68)*('Analysis I'!$C$5=Summary!$AT$5:$BI$5),Summary!$AT$9:$BI$108)</f>
        <v>0</v>
      </c>
      <c r="E68" s="147" cm="1">
        <f t="array" ref="E68">+SUMPRODUCT((Summary!$B$9:$B$108='Analysis I'!B68)*('Analysis I'!$C$5=Summary!$BK$5:$BZ$5),Summary!$BK$9:$BZ$108)</f>
        <v>0</v>
      </c>
      <c r="F68" s="148" cm="1">
        <f t="array" ref="F68">+SUMPRODUCT((Summary!$B$9:$B$108='Analysis I'!B68)*('Analysis I'!$C$5=Summary!$CB$5:$CQ$5),Summary!$CB$9:$CQ$108)</f>
        <v>0</v>
      </c>
      <c r="G68" s="159">
        <f t="shared" si="4"/>
        <v>0</v>
      </c>
      <c r="H68" s="73" cm="1">
        <f t="array" ref="H68">+G68-SUMPRODUCT((Summary!$B$9:$B$108='Analysis I'!B68)*('Analysis I'!$C$5=Summary!$L$5:$AA$5),Summary!$L$9:$AA$108)</f>
        <v>0</v>
      </c>
      <c r="I68" s="161">
        <f>+RANK(G68,$G$10:$G$109)+COUNTIF($G$10:G68,G68)-1</f>
        <v>59</v>
      </c>
      <c r="K68" s="165">
        <f t="shared" si="3"/>
        <v>59</v>
      </c>
      <c r="L68" s="146" t="str" cm="1">
        <f t="array" ref="L68">+INDEX($B$10:$B$109,MATCH(K68,$I$10:$I$109,),)</f>
        <v>[project name]</v>
      </c>
      <c r="M68" s="147" cm="1">
        <f t="array" ref="M68">+INDEX($C$10:$C$109,MATCH(K68,$I$10:$I$109,),)</f>
        <v>0</v>
      </c>
      <c r="N68" s="147" cm="1">
        <f t="array" ref="N68">+INDEX($D$10:$D$109,MATCH(K68,$I$10:$I$109,),)</f>
        <v>0</v>
      </c>
      <c r="O68" s="147" cm="1">
        <f t="array" ref="O68">+INDEX($E$10:$E$109,MATCH(K68,$I$10:$I$109,),)</f>
        <v>0</v>
      </c>
      <c r="P68" s="147" cm="1">
        <f t="array" ref="P68">+INDEX($F$10:$F$109,MATCH(K68,$I$10:$I$109,),)</f>
        <v>0</v>
      </c>
      <c r="Q68" s="159">
        <f t="shared" si="5"/>
        <v>0</v>
      </c>
      <c r="R68" s="166" cm="1">
        <f t="array" ref="R68">+Q68-INDEX($G$10:$G$109,MATCH(K68,$I$10:$I$109,),)</f>
        <v>0</v>
      </c>
    </row>
    <row r="69" spans="2:18" hidden="1" outlineLevel="1" x14ac:dyDescent="0.35">
      <c r="B69" s="149" t="str">
        <f>+Summary!B68</f>
        <v>[project name]</v>
      </c>
      <c r="C69" s="150" cm="1">
        <f t="array" ref="C69">+SUMPRODUCT((Summary!$B$9:$B$108='Analysis I'!B69)*('Analysis I'!$C$5=Summary!$AC$5:$AR$5),Summary!$AC$9:$AR$108)</f>
        <v>0</v>
      </c>
      <c r="D69" s="150" cm="1">
        <f t="array" ref="D69">+SUMPRODUCT((Summary!$B$9:$B$108='Analysis I'!B69)*('Analysis I'!$C$5=Summary!$AT$5:$BI$5),Summary!$AT$9:$BI$108)</f>
        <v>0</v>
      </c>
      <c r="E69" s="150" cm="1">
        <f t="array" ref="E69">+SUMPRODUCT((Summary!$B$9:$B$108='Analysis I'!B69)*('Analysis I'!$C$5=Summary!$BK$5:$BZ$5),Summary!$BK$9:$BZ$108)</f>
        <v>0</v>
      </c>
      <c r="F69" s="151" cm="1">
        <f t="array" ref="F69">+SUMPRODUCT((Summary!$B$9:$B$108='Analysis I'!B69)*('Analysis I'!$C$5=Summary!$CB$5:$CQ$5),Summary!$CB$9:$CQ$108)</f>
        <v>0</v>
      </c>
      <c r="G69" s="160">
        <f t="shared" si="4"/>
        <v>0</v>
      </c>
      <c r="H69" s="73" cm="1">
        <f t="array" ref="H69">+G69-SUMPRODUCT((Summary!$B$9:$B$108='Analysis I'!B69)*('Analysis I'!$C$5=Summary!$L$5:$AA$5),Summary!$L$9:$AA$108)</f>
        <v>0</v>
      </c>
      <c r="I69" s="162">
        <f>+RANK(G69,$G$10:$G$109)+COUNTIF($G$10:G69,G69)-1</f>
        <v>60</v>
      </c>
      <c r="K69" s="164">
        <f t="shared" si="3"/>
        <v>60</v>
      </c>
      <c r="L69" s="149" t="str" cm="1">
        <f t="array" ref="L69">+INDEX($B$10:$B$109,MATCH(K69,$I$10:$I$109,),)</f>
        <v>[project name]</v>
      </c>
      <c r="M69" s="150" cm="1">
        <f t="array" ref="M69">+INDEX($C$10:$C$109,MATCH(K69,$I$10:$I$109,),)</f>
        <v>0</v>
      </c>
      <c r="N69" s="150" cm="1">
        <f t="array" ref="N69">+INDEX($D$10:$D$109,MATCH(K69,$I$10:$I$109,),)</f>
        <v>0</v>
      </c>
      <c r="O69" s="150" cm="1">
        <f t="array" ref="O69">+INDEX($E$10:$E$109,MATCH(K69,$I$10:$I$109,),)</f>
        <v>0</v>
      </c>
      <c r="P69" s="150" cm="1">
        <f t="array" ref="P69">+INDEX($F$10:$F$109,MATCH(K69,$I$10:$I$109,),)</f>
        <v>0</v>
      </c>
      <c r="Q69" s="160">
        <f t="shared" si="5"/>
        <v>0</v>
      </c>
      <c r="R69" s="166" cm="1">
        <f t="array" ref="R69">+Q69-INDEX($G$10:$G$109,MATCH(K69,$I$10:$I$109,),)</f>
        <v>0</v>
      </c>
    </row>
    <row r="70" spans="2:18" hidden="1" outlineLevel="1" x14ac:dyDescent="0.35">
      <c r="B70" s="146" t="str">
        <f>+Summary!B69</f>
        <v>[project name]</v>
      </c>
      <c r="C70" s="147" cm="1">
        <f t="array" ref="C70">+SUMPRODUCT((Summary!$B$9:$B$108='Analysis I'!B70)*('Analysis I'!$C$5=Summary!$AC$5:$AR$5),Summary!$AC$9:$AR$108)</f>
        <v>0</v>
      </c>
      <c r="D70" s="147" cm="1">
        <f t="array" ref="D70">+SUMPRODUCT((Summary!$B$9:$B$108='Analysis I'!B70)*('Analysis I'!$C$5=Summary!$AT$5:$BI$5),Summary!$AT$9:$BI$108)</f>
        <v>0</v>
      </c>
      <c r="E70" s="147" cm="1">
        <f t="array" ref="E70">+SUMPRODUCT((Summary!$B$9:$B$108='Analysis I'!B70)*('Analysis I'!$C$5=Summary!$BK$5:$BZ$5),Summary!$BK$9:$BZ$108)</f>
        <v>0</v>
      </c>
      <c r="F70" s="148" cm="1">
        <f t="array" ref="F70">+SUMPRODUCT((Summary!$B$9:$B$108='Analysis I'!B70)*('Analysis I'!$C$5=Summary!$CB$5:$CQ$5),Summary!$CB$9:$CQ$108)</f>
        <v>0</v>
      </c>
      <c r="G70" s="159">
        <f t="shared" si="4"/>
        <v>0</v>
      </c>
      <c r="H70" s="73" cm="1">
        <f t="array" ref="H70">+G70-SUMPRODUCT((Summary!$B$9:$B$108='Analysis I'!B70)*('Analysis I'!$C$5=Summary!$L$5:$AA$5),Summary!$L$9:$AA$108)</f>
        <v>0</v>
      </c>
      <c r="I70" s="161">
        <f>+RANK(G70,$G$10:$G$109)+COUNTIF($G$10:G70,G70)-1</f>
        <v>61</v>
      </c>
      <c r="K70" s="165">
        <f t="shared" si="3"/>
        <v>61</v>
      </c>
      <c r="L70" s="146" t="str" cm="1">
        <f t="array" ref="L70">+INDEX($B$10:$B$109,MATCH(K70,$I$10:$I$109,),)</f>
        <v>[project name]</v>
      </c>
      <c r="M70" s="147" cm="1">
        <f t="array" ref="M70">+INDEX($C$10:$C$109,MATCH(K70,$I$10:$I$109,),)</f>
        <v>0</v>
      </c>
      <c r="N70" s="147" cm="1">
        <f t="array" ref="N70">+INDEX($D$10:$D$109,MATCH(K70,$I$10:$I$109,),)</f>
        <v>0</v>
      </c>
      <c r="O70" s="147" cm="1">
        <f t="array" ref="O70">+INDEX($E$10:$E$109,MATCH(K70,$I$10:$I$109,),)</f>
        <v>0</v>
      </c>
      <c r="P70" s="147" cm="1">
        <f t="array" ref="P70">+INDEX($F$10:$F$109,MATCH(K70,$I$10:$I$109,),)</f>
        <v>0</v>
      </c>
      <c r="Q70" s="159">
        <f t="shared" si="5"/>
        <v>0</v>
      </c>
      <c r="R70" s="166" cm="1">
        <f t="array" ref="R70">+Q70-INDEX($G$10:$G$109,MATCH(K70,$I$10:$I$109,),)</f>
        <v>0</v>
      </c>
    </row>
    <row r="71" spans="2:18" hidden="1" outlineLevel="1" x14ac:dyDescent="0.35">
      <c r="B71" s="149" t="str">
        <f>+Summary!B70</f>
        <v>[project name]</v>
      </c>
      <c r="C71" s="150" cm="1">
        <f t="array" ref="C71">+SUMPRODUCT((Summary!$B$9:$B$108='Analysis I'!B71)*('Analysis I'!$C$5=Summary!$AC$5:$AR$5),Summary!$AC$9:$AR$108)</f>
        <v>0</v>
      </c>
      <c r="D71" s="150" cm="1">
        <f t="array" ref="D71">+SUMPRODUCT((Summary!$B$9:$B$108='Analysis I'!B71)*('Analysis I'!$C$5=Summary!$AT$5:$BI$5),Summary!$AT$9:$BI$108)</f>
        <v>0</v>
      </c>
      <c r="E71" s="150" cm="1">
        <f t="array" ref="E71">+SUMPRODUCT((Summary!$B$9:$B$108='Analysis I'!B71)*('Analysis I'!$C$5=Summary!$BK$5:$BZ$5),Summary!$BK$9:$BZ$108)</f>
        <v>0</v>
      </c>
      <c r="F71" s="151" cm="1">
        <f t="array" ref="F71">+SUMPRODUCT((Summary!$B$9:$B$108='Analysis I'!B71)*('Analysis I'!$C$5=Summary!$CB$5:$CQ$5),Summary!$CB$9:$CQ$108)</f>
        <v>0</v>
      </c>
      <c r="G71" s="160">
        <f t="shared" si="4"/>
        <v>0</v>
      </c>
      <c r="H71" s="73" cm="1">
        <f t="array" ref="H71">+G71-SUMPRODUCT((Summary!$B$9:$B$108='Analysis I'!B71)*('Analysis I'!$C$5=Summary!$L$5:$AA$5),Summary!$L$9:$AA$108)</f>
        <v>0</v>
      </c>
      <c r="I71" s="162">
        <f>+RANK(G71,$G$10:$G$109)+COUNTIF($G$10:G71,G71)-1</f>
        <v>62</v>
      </c>
      <c r="K71" s="164">
        <f t="shared" si="3"/>
        <v>62</v>
      </c>
      <c r="L71" s="149" t="str" cm="1">
        <f t="array" ref="L71">+INDEX($B$10:$B$109,MATCH(K71,$I$10:$I$109,),)</f>
        <v>[project name]</v>
      </c>
      <c r="M71" s="150" cm="1">
        <f t="array" ref="M71">+INDEX($C$10:$C$109,MATCH(K71,$I$10:$I$109,),)</f>
        <v>0</v>
      </c>
      <c r="N71" s="150" cm="1">
        <f t="array" ref="N71">+INDEX($D$10:$D$109,MATCH(K71,$I$10:$I$109,),)</f>
        <v>0</v>
      </c>
      <c r="O71" s="150" cm="1">
        <f t="array" ref="O71">+INDEX($E$10:$E$109,MATCH(K71,$I$10:$I$109,),)</f>
        <v>0</v>
      </c>
      <c r="P71" s="150" cm="1">
        <f t="array" ref="P71">+INDEX($F$10:$F$109,MATCH(K71,$I$10:$I$109,),)</f>
        <v>0</v>
      </c>
      <c r="Q71" s="160">
        <f t="shared" si="5"/>
        <v>0</v>
      </c>
      <c r="R71" s="166" cm="1">
        <f t="array" ref="R71">+Q71-INDEX($G$10:$G$109,MATCH(K71,$I$10:$I$109,),)</f>
        <v>0</v>
      </c>
    </row>
    <row r="72" spans="2:18" hidden="1" outlineLevel="1" x14ac:dyDescent="0.35">
      <c r="B72" s="146" t="str">
        <f>+Summary!B71</f>
        <v>[project name]</v>
      </c>
      <c r="C72" s="147" cm="1">
        <f t="array" ref="C72">+SUMPRODUCT((Summary!$B$9:$B$108='Analysis I'!B72)*('Analysis I'!$C$5=Summary!$AC$5:$AR$5),Summary!$AC$9:$AR$108)</f>
        <v>0</v>
      </c>
      <c r="D72" s="147" cm="1">
        <f t="array" ref="D72">+SUMPRODUCT((Summary!$B$9:$B$108='Analysis I'!B72)*('Analysis I'!$C$5=Summary!$AT$5:$BI$5),Summary!$AT$9:$BI$108)</f>
        <v>0</v>
      </c>
      <c r="E72" s="147" cm="1">
        <f t="array" ref="E72">+SUMPRODUCT((Summary!$B$9:$B$108='Analysis I'!B72)*('Analysis I'!$C$5=Summary!$BK$5:$BZ$5),Summary!$BK$9:$BZ$108)</f>
        <v>0</v>
      </c>
      <c r="F72" s="148" cm="1">
        <f t="array" ref="F72">+SUMPRODUCT((Summary!$B$9:$B$108='Analysis I'!B72)*('Analysis I'!$C$5=Summary!$CB$5:$CQ$5),Summary!$CB$9:$CQ$108)</f>
        <v>0</v>
      </c>
      <c r="G72" s="159">
        <f t="shared" si="4"/>
        <v>0</v>
      </c>
      <c r="H72" s="73" cm="1">
        <f t="array" ref="H72">+G72-SUMPRODUCT((Summary!$B$9:$B$108='Analysis I'!B72)*('Analysis I'!$C$5=Summary!$L$5:$AA$5),Summary!$L$9:$AA$108)</f>
        <v>0</v>
      </c>
      <c r="I72" s="161">
        <f>+RANK(G72,$G$10:$G$109)+COUNTIF($G$10:G72,G72)-1</f>
        <v>63</v>
      </c>
      <c r="K72" s="165">
        <f t="shared" si="3"/>
        <v>63</v>
      </c>
      <c r="L72" s="146" t="str" cm="1">
        <f t="array" ref="L72">+INDEX($B$10:$B$109,MATCH(K72,$I$10:$I$109,),)</f>
        <v>[project name]</v>
      </c>
      <c r="M72" s="147" cm="1">
        <f t="array" ref="M72">+INDEX($C$10:$C$109,MATCH(K72,$I$10:$I$109,),)</f>
        <v>0</v>
      </c>
      <c r="N72" s="147" cm="1">
        <f t="array" ref="N72">+INDEX($D$10:$D$109,MATCH(K72,$I$10:$I$109,),)</f>
        <v>0</v>
      </c>
      <c r="O72" s="147" cm="1">
        <f t="array" ref="O72">+INDEX($E$10:$E$109,MATCH(K72,$I$10:$I$109,),)</f>
        <v>0</v>
      </c>
      <c r="P72" s="147" cm="1">
        <f t="array" ref="P72">+INDEX($F$10:$F$109,MATCH(K72,$I$10:$I$109,),)</f>
        <v>0</v>
      </c>
      <c r="Q72" s="159">
        <f t="shared" si="5"/>
        <v>0</v>
      </c>
      <c r="R72" s="166" cm="1">
        <f t="array" ref="R72">+Q72-INDEX($G$10:$G$109,MATCH(K72,$I$10:$I$109,),)</f>
        <v>0</v>
      </c>
    </row>
    <row r="73" spans="2:18" hidden="1" outlineLevel="1" x14ac:dyDescent="0.35">
      <c r="B73" s="149" t="str">
        <f>+Summary!B72</f>
        <v>[project name]</v>
      </c>
      <c r="C73" s="150" cm="1">
        <f t="array" ref="C73">+SUMPRODUCT((Summary!$B$9:$B$108='Analysis I'!B73)*('Analysis I'!$C$5=Summary!$AC$5:$AR$5),Summary!$AC$9:$AR$108)</f>
        <v>0</v>
      </c>
      <c r="D73" s="150" cm="1">
        <f t="array" ref="D73">+SUMPRODUCT((Summary!$B$9:$B$108='Analysis I'!B73)*('Analysis I'!$C$5=Summary!$AT$5:$BI$5),Summary!$AT$9:$BI$108)</f>
        <v>0</v>
      </c>
      <c r="E73" s="150" cm="1">
        <f t="array" ref="E73">+SUMPRODUCT((Summary!$B$9:$B$108='Analysis I'!B73)*('Analysis I'!$C$5=Summary!$BK$5:$BZ$5),Summary!$BK$9:$BZ$108)</f>
        <v>0</v>
      </c>
      <c r="F73" s="151" cm="1">
        <f t="array" ref="F73">+SUMPRODUCT((Summary!$B$9:$B$108='Analysis I'!B73)*('Analysis I'!$C$5=Summary!$CB$5:$CQ$5),Summary!$CB$9:$CQ$108)</f>
        <v>0</v>
      </c>
      <c r="G73" s="160">
        <f t="shared" si="4"/>
        <v>0</v>
      </c>
      <c r="H73" s="73" cm="1">
        <f t="array" ref="H73">+G73-SUMPRODUCT((Summary!$B$9:$B$108='Analysis I'!B73)*('Analysis I'!$C$5=Summary!$L$5:$AA$5),Summary!$L$9:$AA$108)</f>
        <v>0</v>
      </c>
      <c r="I73" s="162">
        <f>+RANK(G73,$G$10:$G$109)+COUNTIF($G$10:G73,G73)-1</f>
        <v>64</v>
      </c>
      <c r="K73" s="164">
        <f t="shared" si="3"/>
        <v>64</v>
      </c>
      <c r="L73" s="149" t="str" cm="1">
        <f t="array" ref="L73">+INDEX($B$10:$B$109,MATCH(K73,$I$10:$I$109,),)</f>
        <v>[project name]</v>
      </c>
      <c r="M73" s="150" cm="1">
        <f t="array" ref="M73">+INDEX($C$10:$C$109,MATCH(K73,$I$10:$I$109,),)</f>
        <v>0</v>
      </c>
      <c r="N73" s="150" cm="1">
        <f t="array" ref="N73">+INDEX($D$10:$D$109,MATCH(K73,$I$10:$I$109,),)</f>
        <v>0</v>
      </c>
      <c r="O73" s="150" cm="1">
        <f t="array" ref="O73">+INDEX($E$10:$E$109,MATCH(K73,$I$10:$I$109,),)</f>
        <v>0</v>
      </c>
      <c r="P73" s="150" cm="1">
        <f t="array" ref="P73">+INDEX($F$10:$F$109,MATCH(K73,$I$10:$I$109,),)</f>
        <v>0</v>
      </c>
      <c r="Q73" s="160">
        <f t="shared" si="5"/>
        <v>0</v>
      </c>
      <c r="R73" s="166" cm="1">
        <f t="array" ref="R73">+Q73-INDEX($G$10:$G$109,MATCH(K73,$I$10:$I$109,),)</f>
        <v>0</v>
      </c>
    </row>
    <row r="74" spans="2:18" hidden="1" outlineLevel="1" x14ac:dyDescent="0.35">
      <c r="B74" s="146" t="str">
        <f>+Summary!B73</f>
        <v>[project name]</v>
      </c>
      <c r="C74" s="147" cm="1">
        <f t="array" ref="C74">+SUMPRODUCT((Summary!$B$9:$B$108='Analysis I'!B74)*('Analysis I'!$C$5=Summary!$AC$5:$AR$5),Summary!$AC$9:$AR$108)</f>
        <v>0</v>
      </c>
      <c r="D74" s="147" cm="1">
        <f t="array" ref="D74">+SUMPRODUCT((Summary!$B$9:$B$108='Analysis I'!B74)*('Analysis I'!$C$5=Summary!$AT$5:$BI$5),Summary!$AT$9:$BI$108)</f>
        <v>0</v>
      </c>
      <c r="E74" s="147" cm="1">
        <f t="array" ref="E74">+SUMPRODUCT((Summary!$B$9:$B$108='Analysis I'!B74)*('Analysis I'!$C$5=Summary!$BK$5:$BZ$5),Summary!$BK$9:$BZ$108)</f>
        <v>0</v>
      </c>
      <c r="F74" s="148" cm="1">
        <f t="array" ref="F74">+SUMPRODUCT((Summary!$B$9:$B$108='Analysis I'!B74)*('Analysis I'!$C$5=Summary!$CB$5:$CQ$5),Summary!$CB$9:$CQ$108)</f>
        <v>0</v>
      </c>
      <c r="G74" s="159">
        <f t="shared" si="4"/>
        <v>0</v>
      </c>
      <c r="H74" s="73" cm="1">
        <f t="array" ref="H74">+G74-SUMPRODUCT((Summary!$B$9:$B$108='Analysis I'!B74)*('Analysis I'!$C$5=Summary!$L$5:$AA$5),Summary!$L$9:$AA$108)</f>
        <v>0</v>
      </c>
      <c r="I74" s="161">
        <f>+RANK(G74,$G$10:$G$109)+COUNTIF($G$10:G74,G74)-1</f>
        <v>65</v>
      </c>
      <c r="K74" s="165">
        <f t="shared" si="3"/>
        <v>65</v>
      </c>
      <c r="L74" s="146" t="str" cm="1">
        <f t="array" ref="L74">+INDEX($B$10:$B$109,MATCH(K74,$I$10:$I$109,),)</f>
        <v>[project name]</v>
      </c>
      <c r="M74" s="147" cm="1">
        <f t="array" ref="M74">+INDEX($C$10:$C$109,MATCH(K74,$I$10:$I$109,),)</f>
        <v>0</v>
      </c>
      <c r="N74" s="147" cm="1">
        <f t="array" ref="N74">+INDEX($D$10:$D$109,MATCH(K74,$I$10:$I$109,),)</f>
        <v>0</v>
      </c>
      <c r="O74" s="147" cm="1">
        <f t="array" ref="O74">+INDEX($E$10:$E$109,MATCH(K74,$I$10:$I$109,),)</f>
        <v>0</v>
      </c>
      <c r="P74" s="147" cm="1">
        <f t="array" ref="P74">+INDEX($F$10:$F$109,MATCH(K74,$I$10:$I$109,),)</f>
        <v>0</v>
      </c>
      <c r="Q74" s="159">
        <f t="shared" si="5"/>
        <v>0</v>
      </c>
      <c r="R74" s="166" cm="1">
        <f t="array" ref="R74">+Q74-INDEX($G$10:$G$109,MATCH(K74,$I$10:$I$109,),)</f>
        <v>0</v>
      </c>
    </row>
    <row r="75" spans="2:18" hidden="1" outlineLevel="1" x14ac:dyDescent="0.35">
      <c r="B75" s="149" t="str">
        <f>+Summary!B74</f>
        <v>[project name]</v>
      </c>
      <c r="C75" s="150" cm="1">
        <f t="array" ref="C75">+SUMPRODUCT((Summary!$B$9:$B$108='Analysis I'!B75)*('Analysis I'!$C$5=Summary!$AC$5:$AR$5),Summary!$AC$9:$AR$108)</f>
        <v>0</v>
      </c>
      <c r="D75" s="150" cm="1">
        <f t="array" ref="D75">+SUMPRODUCT((Summary!$B$9:$B$108='Analysis I'!B75)*('Analysis I'!$C$5=Summary!$AT$5:$BI$5),Summary!$AT$9:$BI$108)</f>
        <v>0</v>
      </c>
      <c r="E75" s="150" cm="1">
        <f t="array" ref="E75">+SUMPRODUCT((Summary!$B$9:$B$108='Analysis I'!B75)*('Analysis I'!$C$5=Summary!$BK$5:$BZ$5),Summary!$BK$9:$BZ$108)</f>
        <v>0</v>
      </c>
      <c r="F75" s="151" cm="1">
        <f t="array" ref="F75">+SUMPRODUCT((Summary!$B$9:$B$108='Analysis I'!B75)*('Analysis I'!$C$5=Summary!$CB$5:$CQ$5),Summary!$CB$9:$CQ$108)</f>
        <v>0</v>
      </c>
      <c r="G75" s="160">
        <f t="shared" si="4"/>
        <v>0</v>
      </c>
      <c r="H75" s="73" cm="1">
        <f t="array" ref="H75">+G75-SUMPRODUCT((Summary!$B$9:$B$108='Analysis I'!B75)*('Analysis I'!$C$5=Summary!$L$5:$AA$5),Summary!$L$9:$AA$108)</f>
        <v>0</v>
      </c>
      <c r="I75" s="162">
        <f>+RANK(G75,$G$10:$G$109)+COUNTIF($G$10:G75,G75)-1</f>
        <v>66</v>
      </c>
      <c r="K75" s="164">
        <f t="shared" si="3"/>
        <v>66</v>
      </c>
      <c r="L75" s="149" t="str" cm="1">
        <f t="array" ref="L75">+INDEX($B$10:$B$109,MATCH(K75,$I$10:$I$109,),)</f>
        <v>[project name]</v>
      </c>
      <c r="M75" s="150" cm="1">
        <f t="array" ref="M75">+INDEX($C$10:$C$109,MATCH(K75,$I$10:$I$109,),)</f>
        <v>0</v>
      </c>
      <c r="N75" s="150" cm="1">
        <f t="array" ref="N75">+INDEX($D$10:$D$109,MATCH(K75,$I$10:$I$109,),)</f>
        <v>0</v>
      </c>
      <c r="O75" s="150" cm="1">
        <f t="array" ref="O75">+INDEX($E$10:$E$109,MATCH(K75,$I$10:$I$109,),)</f>
        <v>0</v>
      </c>
      <c r="P75" s="150" cm="1">
        <f t="array" ref="P75">+INDEX($F$10:$F$109,MATCH(K75,$I$10:$I$109,),)</f>
        <v>0</v>
      </c>
      <c r="Q75" s="160">
        <f t="shared" si="5"/>
        <v>0</v>
      </c>
      <c r="R75" s="166" cm="1">
        <f t="array" ref="R75">+Q75-INDEX($G$10:$G$109,MATCH(K75,$I$10:$I$109,),)</f>
        <v>0</v>
      </c>
    </row>
    <row r="76" spans="2:18" hidden="1" outlineLevel="1" x14ac:dyDescent="0.35">
      <c r="B76" s="146" t="str">
        <f>+Summary!B75</f>
        <v>[project name]</v>
      </c>
      <c r="C76" s="147" cm="1">
        <f t="array" ref="C76">+SUMPRODUCT((Summary!$B$9:$B$108='Analysis I'!B76)*('Analysis I'!$C$5=Summary!$AC$5:$AR$5),Summary!$AC$9:$AR$108)</f>
        <v>0</v>
      </c>
      <c r="D76" s="147" cm="1">
        <f t="array" ref="D76">+SUMPRODUCT((Summary!$B$9:$B$108='Analysis I'!B76)*('Analysis I'!$C$5=Summary!$AT$5:$BI$5),Summary!$AT$9:$BI$108)</f>
        <v>0</v>
      </c>
      <c r="E76" s="147" cm="1">
        <f t="array" ref="E76">+SUMPRODUCT((Summary!$B$9:$B$108='Analysis I'!B76)*('Analysis I'!$C$5=Summary!$BK$5:$BZ$5),Summary!$BK$9:$BZ$108)</f>
        <v>0</v>
      </c>
      <c r="F76" s="148" cm="1">
        <f t="array" ref="F76">+SUMPRODUCT((Summary!$B$9:$B$108='Analysis I'!B76)*('Analysis I'!$C$5=Summary!$CB$5:$CQ$5),Summary!$CB$9:$CQ$108)</f>
        <v>0</v>
      </c>
      <c r="G76" s="159">
        <f t="shared" si="4"/>
        <v>0</v>
      </c>
      <c r="H76" s="73" cm="1">
        <f t="array" ref="H76">+G76-SUMPRODUCT((Summary!$B$9:$B$108='Analysis I'!B76)*('Analysis I'!$C$5=Summary!$L$5:$AA$5),Summary!$L$9:$AA$108)</f>
        <v>0</v>
      </c>
      <c r="I76" s="161">
        <f>+RANK(G76,$G$10:$G$109)+COUNTIF($G$10:G76,G76)-1</f>
        <v>67</v>
      </c>
      <c r="K76" s="165">
        <f t="shared" ref="K76:K109" si="6">+K75+1</f>
        <v>67</v>
      </c>
      <c r="L76" s="146" t="str" cm="1">
        <f t="array" ref="L76">+INDEX($B$10:$B$109,MATCH(K76,$I$10:$I$109,),)</f>
        <v>[project name]</v>
      </c>
      <c r="M76" s="147" cm="1">
        <f t="array" ref="M76">+INDEX($C$10:$C$109,MATCH(K76,$I$10:$I$109,),)</f>
        <v>0</v>
      </c>
      <c r="N76" s="147" cm="1">
        <f t="array" ref="N76">+INDEX($D$10:$D$109,MATCH(K76,$I$10:$I$109,),)</f>
        <v>0</v>
      </c>
      <c r="O76" s="147" cm="1">
        <f t="array" ref="O76">+INDEX($E$10:$E$109,MATCH(K76,$I$10:$I$109,),)</f>
        <v>0</v>
      </c>
      <c r="P76" s="147" cm="1">
        <f t="array" ref="P76">+INDEX($F$10:$F$109,MATCH(K76,$I$10:$I$109,),)</f>
        <v>0</v>
      </c>
      <c r="Q76" s="159">
        <f t="shared" si="5"/>
        <v>0</v>
      </c>
      <c r="R76" s="166" cm="1">
        <f t="array" ref="R76">+Q76-INDEX($G$10:$G$109,MATCH(K76,$I$10:$I$109,),)</f>
        <v>0</v>
      </c>
    </row>
    <row r="77" spans="2:18" hidden="1" outlineLevel="1" x14ac:dyDescent="0.35">
      <c r="B77" s="149" t="str">
        <f>+Summary!B76</f>
        <v>[project name]</v>
      </c>
      <c r="C77" s="150" cm="1">
        <f t="array" ref="C77">+SUMPRODUCT((Summary!$B$9:$B$108='Analysis I'!B77)*('Analysis I'!$C$5=Summary!$AC$5:$AR$5),Summary!$AC$9:$AR$108)</f>
        <v>0</v>
      </c>
      <c r="D77" s="150" cm="1">
        <f t="array" ref="D77">+SUMPRODUCT((Summary!$B$9:$B$108='Analysis I'!B77)*('Analysis I'!$C$5=Summary!$AT$5:$BI$5),Summary!$AT$9:$BI$108)</f>
        <v>0</v>
      </c>
      <c r="E77" s="150" cm="1">
        <f t="array" ref="E77">+SUMPRODUCT((Summary!$B$9:$B$108='Analysis I'!B77)*('Analysis I'!$C$5=Summary!$BK$5:$BZ$5),Summary!$BK$9:$BZ$108)</f>
        <v>0</v>
      </c>
      <c r="F77" s="151" cm="1">
        <f t="array" ref="F77">+SUMPRODUCT((Summary!$B$9:$B$108='Analysis I'!B77)*('Analysis I'!$C$5=Summary!$CB$5:$CQ$5),Summary!$CB$9:$CQ$108)</f>
        <v>0</v>
      </c>
      <c r="G77" s="160">
        <f t="shared" si="4"/>
        <v>0</v>
      </c>
      <c r="H77" s="73" cm="1">
        <f t="array" ref="H77">+G77-SUMPRODUCT((Summary!$B$9:$B$108='Analysis I'!B77)*('Analysis I'!$C$5=Summary!$L$5:$AA$5),Summary!$L$9:$AA$108)</f>
        <v>0</v>
      </c>
      <c r="I77" s="162">
        <f>+RANK(G77,$G$10:$G$109)+COUNTIF($G$10:G77,G77)-1</f>
        <v>68</v>
      </c>
      <c r="K77" s="164">
        <f t="shared" si="6"/>
        <v>68</v>
      </c>
      <c r="L77" s="149" t="str" cm="1">
        <f t="array" ref="L77">+INDEX($B$10:$B$109,MATCH(K77,$I$10:$I$109,),)</f>
        <v>[project name]</v>
      </c>
      <c r="M77" s="150" cm="1">
        <f t="array" ref="M77">+INDEX($C$10:$C$109,MATCH(K77,$I$10:$I$109,),)</f>
        <v>0</v>
      </c>
      <c r="N77" s="150" cm="1">
        <f t="array" ref="N77">+INDEX($D$10:$D$109,MATCH(K77,$I$10:$I$109,),)</f>
        <v>0</v>
      </c>
      <c r="O77" s="150" cm="1">
        <f t="array" ref="O77">+INDEX($E$10:$E$109,MATCH(K77,$I$10:$I$109,),)</f>
        <v>0</v>
      </c>
      <c r="P77" s="150" cm="1">
        <f t="array" ref="P77">+INDEX($F$10:$F$109,MATCH(K77,$I$10:$I$109,),)</f>
        <v>0</v>
      </c>
      <c r="Q77" s="160">
        <f t="shared" si="5"/>
        <v>0</v>
      </c>
      <c r="R77" s="166" cm="1">
        <f t="array" ref="R77">+Q77-INDEX($G$10:$G$109,MATCH(K77,$I$10:$I$109,),)</f>
        <v>0</v>
      </c>
    </row>
    <row r="78" spans="2:18" hidden="1" outlineLevel="1" x14ac:dyDescent="0.35">
      <c r="B78" s="146" t="str">
        <f>+Summary!B77</f>
        <v>[project name]</v>
      </c>
      <c r="C78" s="147" cm="1">
        <f t="array" ref="C78">+SUMPRODUCT((Summary!$B$9:$B$108='Analysis I'!B78)*('Analysis I'!$C$5=Summary!$AC$5:$AR$5),Summary!$AC$9:$AR$108)</f>
        <v>0</v>
      </c>
      <c r="D78" s="147" cm="1">
        <f t="array" ref="D78">+SUMPRODUCT((Summary!$B$9:$B$108='Analysis I'!B78)*('Analysis I'!$C$5=Summary!$AT$5:$BI$5),Summary!$AT$9:$BI$108)</f>
        <v>0</v>
      </c>
      <c r="E78" s="147" cm="1">
        <f t="array" ref="E78">+SUMPRODUCT((Summary!$B$9:$B$108='Analysis I'!B78)*('Analysis I'!$C$5=Summary!$BK$5:$BZ$5),Summary!$BK$9:$BZ$108)</f>
        <v>0</v>
      </c>
      <c r="F78" s="148" cm="1">
        <f t="array" ref="F78">+SUMPRODUCT((Summary!$B$9:$B$108='Analysis I'!B78)*('Analysis I'!$C$5=Summary!$CB$5:$CQ$5),Summary!$CB$9:$CQ$108)</f>
        <v>0</v>
      </c>
      <c r="G78" s="159">
        <f t="shared" si="4"/>
        <v>0</v>
      </c>
      <c r="H78" s="73" cm="1">
        <f t="array" ref="H78">+G78-SUMPRODUCT((Summary!$B$9:$B$108='Analysis I'!B78)*('Analysis I'!$C$5=Summary!$L$5:$AA$5),Summary!$L$9:$AA$108)</f>
        <v>0</v>
      </c>
      <c r="I78" s="161">
        <f>+RANK(G78,$G$10:$G$109)+COUNTIF($G$10:G78,G78)-1</f>
        <v>69</v>
      </c>
      <c r="K78" s="165">
        <f t="shared" si="6"/>
        <v>69</v>
      </c>
      <c r="L78" s="146" t="str" cm="1">
        <f t="array" ref="L78">+INDEX($B$10:$B$109,MATCH(K78,$I$10:$I$109,),)</f>
        <v>[project name]</v>
      </c>
      <c r="M78" s="147" cm="1">
        <f t="array" ref="M78">+INDEX($C$10:$C$109,MATCH(K78,$I$10:$I$109,),)</f>
        <v>0</v>
      </c>
      <c r="N78" s="147" cm="1">
        <f t="array" ref="N78">+INDEX($D$10:$D$109,MATCH(K78,$I$10:$I$109,),)</f>
        <v>0</v>
      </c>
      <c r="O78" s="147" cm="1">
        <f t="array" ref="O78">+INDEX($E$10:$E$109,MATCH(K78,$I$10:$I$109,),)</f>
        <v>0</v>
      </c>
      <c r="P78" s="147" cm="1">
        <f t="array" ref="P78">+INDEX($F$10:$F$109,MATCH(K78,$I$10:$I$109,),)</f>
        <v>0</v>
      </c>
      <c r="Q78" s="159">
        <f t="shared" si="5"/>
        <v>0</v>
      </c>
      <c r="R78" s="166" cm="1">
        <f t="array" ref="R78">+Q78-INDEX($G$10:$G$109,MATCH(K78,$I$10:$I$109,),)</f>
        <v>0</v>
      </c>
    </row>
    <row r="79" spans="2:18" hidden="1" outlineLevel="1" x14ac:dyDescent="0.35">
      <c r="B79" s="149" t="str">
        <f>+Summary!B78</f>
        <v>[project name]</v>
      </c>
      <c r="C79" s="150" cm="1">
        <f t="array" ref="C79">+SUMPRODUCT((Summary!$B$9:$B$108='Analysis I'!B79)*('Analysis I'!$C$5=Summary!$AC$5:$AR$5),Summary!$AC$9:$AR$108)</f>
        <v>0</v>
      </c>
      <c r="D79" s="150" cm="1">
        <f t="array" ref="D79">+SUMPRODUCT((Summary!$B$9:$B$108='Analysis I'!B79)*('Analysis I'!$C$5=Summary!$AT$5:$BI$5),Summary!$AT$9:$BI$108)</f>
        <v>0</v>
      </c>
      <c r="E79" s="150" cm="1">
        <f t="array" ref="E79">+SUMPRODUCT((Summary!$B$9:$B$108='Analysis I'!B79)*('Analysis I'!$C$5=Summary!$BK$5:$BZ$5),Summary!$BK$9:$BZ$108)</f>
        <v>0</v>
      </c>
      <c r="F79" s="151" cm="1">
        <f t="array" ref="F79">+SUMPRODUCT((Summary!$B$9:$B$108='Analysis I'!B79)*('Analysis I'!$C$5=Summary!$CB$5:$CQ$5),Summary!$CB$9:$CQ$108)</f>
        <v>0</v>
      </c>
      <c r="G79" s="160">
        <f t="shared" si="4"/>
        <v>0</v>
      </c>
      <c r="H79" s="73" cm="1">
        <f t="array" ref="H79">+G79-SUMPRODUCT((Summary!$B$9:$B$108='Analysis I'!B79)*('Analysis I'!$C$5=Summary!$L$5:$AA$5),Summary!$L$9:$AA$108)</f>
        <v>0</v>
      </c>
      <c r="I79" s="162">
        <f>+RANK(G79,$G$10:$G$109)+COUNTIF($G$10:G79,G79)-1</f>
        <v>70</v>
      </c>
      <c r="K79" s="164">
        <f t="shared" si="6"/>
        <v>70</v>
      </c>
      <c r="L79" s="149" t="str" cm="1">
        <f t="array" ref="L79">+INDEX($B$10:$B$109,MATCH(K79,$I$10:$I$109,),)</f>
        <v>[project name]</v>
      </c>
      <c r="M79" s="150" cm="1">
        <f t="array" ref="M79">+INDEX($C$10:$C$109,MATCH(K79,$I$10:$I$109,),)</f>
        <v>0</v>
      </c>
      <c r="N79" s="150" cm="1">
        <f t="array" ref="N79">+INDEX($D$10:$D$109,MATCH(K79,$I$10:$I$109,),)</f>
        <v>0</v>
      </c>
      <c r="O79" s="150" cm="1">
        <f t="array" ref="O79">+INDEX($E$10:$E$109,MATCH(K79,$I$10:$I$109,),)</f>
        <v>0</v>
      </c>
      <c r="P79" s="150" cm="1">
        <f t="array" ref="P79">+INDEX($F$10:$F$109,MATCH(K79,$I$10:$I$109,),)</f>
        <v>0</v>
      </c>
      <c r="Q79" s="160">
        <f t="shared" si="5"/>
        <v>0</v>
      </c>
      <c r="R79" s="166" cm="1">
        <f t="array" ref="R79">+Q79-INDEX($G$10:$G$109,MATCH(K79,$I$10:$I$109,),)</f>
        <v>0</v>
      </c>
    </row>
    <row r="80" spans="2:18" hidden="1" outlineLevel="1" x14ac:dyDescent="0.35">
      <c r="B80" s="146" t="str">
        <f>+Summary!B79</f>
        <v>[project name]</v>
      </c>
      <c r="C80" s="147" cm="1">
        <f t="array" ref="C80">+SUMPRODUCT((Summary!$B$9:$B$108='Analysis I'!B80)*('Analysis I'!$C$5=Summary!$AC$5:$AR$5),Summary!$AC$9:$AR$108)</f>
        <v>0</v>
      </c>
      <c r="D80" s="147" cm="1">
        <f t="array" ref="D80">+SUMPRODUCT((Summary!$B$9:$B$108='Analysis I'!B80)*('Analysis I'!$C$5=Summary!$AT$5:$BI$5),Summary!$AT$9:$BI$108)</f>
        <v>0</v>
      </c>
      <c r="E80" s="147" cm="1">
        <f t="array" ref="E80">+SUMPRODUCT((Summary!$B$9:$B$108='Analysis I'!B80)*('Analysis I'!$C$5=Summary!$BK$5:$BZ$5),Summary!$BK$9:$BZ$108)</f>
        <v>0</v>
      </c>
      <c r="F80" s="148" cm="1">
        <f t="array" ref="F80">+SUMPRODUCT((Summary!$B$9:$B$108='Analysis I'!B80)*('Analysis I'!$C$5=Summary!$CB$5:$CQ$5),Summary!$CB$9:$CQ$108)</f>
        <v>0</v>
      </c>
      <c r="G80" s="159">
        <f t="shared" si="4"/>
        <v>0</v>
      </c>
      <c r="H80" s="73" cm="1">
        <f t="array" ref="H80">+G80-SUMPRODUCT((Summary!$B$9:$B$108='Analysis I'!B80)*('Analysis I'!$C$5=Summary!$L$5:$AA$5),Summary!$L$9:$AA$108)</f>
        <v>0</v>
      </c>
      <c r="I80" s="161">
        <f>+RANK(G80,$G$10:$G$109)+COUNTIF($G$10:G80,G80)-1</f>
        <v>71</v>
      </c>
      <c r="K80" s="165">
        <f t="shared" si="6"/>
        <v>71</v>
      </c>
      <c r="L80" s="146" t="str" cm="1">
        <f t="array" ref="L80">+INDEX($B$10:$B$109,MATCH(K80,$I$10:$I$109,),)</f>
        <v>[project name]</v>
      </c>
      <c r="M80" s="147" cm="1">
        <f t="array" ref="M80">+INDEX($C$10:$C$109,MATCH(K80,$I$10:$I$109,),)</f>
        <v>0</v>
      </c>
      <c r="N80" s="147" cm="1">
        <f t="array" ref="N80">+INDEX($D$10:$D$109,MATCH(K80,$I$10:$I$109,),)</f>
        <v>0</v>
      </c>
      <c r="O80" s="147" cm="1">
        <f t="array" ref="O80">+INDEX($E$10:$E$109,MATCH(K80,$I$10:$I$109,),)</f>
        <v>0</v>
      </c>
      <c r="P80" s="147" cm="1">
        <f t="array" ref="P80">+INDEX($F$10:$F$109,MATCH(K80,$I$10:$I$109,),)</f>
        <v>0</v>
      </c>
      <c r="Q80" s="159">
        <f t="shared" si="5"/>
        <v>0</v>
      </c>
      <c r="R80" s="166" cm="1">
        <f t="array" ref="R80">+Q80-INDEX($G$10:$G$109,MATCH(K80,$I$10:$I$109,),)</f>
        <v>0</v>
      </c>
    </row>
    <row r="81" spans="2:18" hidden="1" outlineLevel="1" x14ac:dyDescent="0.35">
      <c r="B81" s="149" t="str">
        <f>+Summary!B80</f>
        <v>[project name]</v>
      </c>
      <c r="C81" s="150" cm="1">
        <f t="array" ref="C81">+SUMPRODUCT((Summary!$B$9:$B$108='Analysis I'!B81)*('Analysis I'!$C$5=Summary!$AC$5:$AR$5),Summary!$AC$9:$AR$108)</f>
        <v>0</v>
      </c>
      <c r="D81" s="150" cm="1">
        <f t="array" ref="D81">+SUMPRODUCT((Summary!$B$9:$B$108='Analysis I'!B81)*('Analysis I'!$C$5=Summary!$AT$5:$BI$5),Summary!$AT$9:$BI$108)</f>
        <v>0</v>
      </c>
      <c r="E81" s="150" cm="1">
        <f t="array" ref="E81">+SUMPRODUCT((Summary!$B$9:$B$108='Analysis I'!B81)*('Analysis I'!$C$5=Summary!$BK$5:$BZ$5),Summary!$BK$9:$BZ$108)</f>
        <v>0</v>
      </c>
      <c r="F81" s="151" cm="1">
        <f t="array" ref="F81">+SUMPRODUCT((Summary!$B$9:$B$108='Analysis I'!B81)*('Analysis I'!$C$5=Summary!$CB$5:$CQ$5),Summary!$CB$9:$CQ$108)</f>
        <v>0</v>
      </c>
      <c r="G81" s="160">
        <f t="shared" si="4"/>
        <v>0</v>
      </c>
      <c r="H81" s="73" cm="1">
        <f t="array" ref="H81">+G81-SUMPRODUCT((Summary!$B$9:$B$108='Analysis I'!B81)*('Analysis I'!$C$5=Summary!$L$5:$AA$5),Summary!$L$9:$AA$108)</f>
        <v>0</v>
      </c>
      <c r="I81" s="162">
        <f>+RANK(G81,$G$10:$G$109)+COUNTIF($G$10:G81,G81)-1</f>
        <v>72</v>
      </c>
      <c r="K81" s="164">
        <f t="shared" si="6"/>
        <v>72</v>
      </c>
      <c r="L81" s="149" t="str" cm="1">
        <f t="array" ref="L81">+INDEX($B$10:$B$109,MATCH(K81,$I$10:$I$109,),)</f>
        <v>[project name]</v>
      </c>
      <c r="M81" s="150" cm="1">
        <f t="array" ref="M81">+INDEX($C$10:$C$109,MATCH(K81,$I$10:$I$109,),)</f>
        <v>0</v>
      </c>
      <c r="N81" s="150" cm="1">
        <f t="array" ref="N81">+INDEX($D$10:$D$109,MATCH(K81,$I$10:$I$109,),)</f>
        <v>0</v>
      </c>
      <c r="O81" s="150" cm="1">
        <f t="array" ref="O81">+INDEX($E$10:$E$109,MATCH(K81,$I$10:$I$109,),)</f>
        <v>0</v>
      </c>
      <c r="P81" s="150" cm="1">
        <f t="array" ref="P81">+INDEX($F$10:$F$109,MATCH(K81,$I$10:$I$109,),)</f>
        <v>0</v>
      </c>
      <c r="Q81" s="160">
        <f t="shared" si="5"/>
        <v>0</v>
      </c>
      <c r="R81" s="166" cm="1">
        <f t="array" ref="R81">+Q81-INDEX($G$10:$G$109,MATCH(K81,$I$10:$I$109,),)</f>
        <v>0</v>
      </c>
    </row>
    <row r="82" spans="2:18" hidden="1" outlineLevel="1" x14ac:dyDescent="0.35">
      <c r="B82" s="146" t="str">
        <f>+Summary!B81</f>
        <v>[project name]</v>
      </c>
      <c r="C82" s="147" cm="1">
        <f t="array" ref="C82">+SUMPRODUCT((Summary!$B$9:$B$108='Analysis I'!B82)*('Analysis I'!$C$5=Summary!$AC$5:$AR$5),Summary!$AC$9:$AR$108)</f>
        <v>0</v>
      </c>
      <c r="D82" s="147" cm="1">
        <f t="array" ref="D82">+SUMPRODUCT((Summary!$B$9:$B$108='Analysis I'!B82)*('Analysis I'!$C$5=Summary!$AT$5:$BI$5),Summary!$AT$9:$BI$108)</f>
        <v>0</v>
      </c>
      <c r="E82" s="147" cm="1">
        <f t="array" ref="E82">+SUMPRODUCT((Summary!$B$9:$B$108='Analysis I'!B82)*('Analysis I'!$C$5=Summary!$BK$5:$BZ$5),Summary!$BK$9:$BZ$108)</f>
        <v>0</v>
      </c>
      <c r="F82" s="148" cm="1">
        <f t="array" ref="F82">+SUMPRODUCT((Summary!$B$9:$B$108='Analysis I'!B82)*('Analysis I'!$C$5=Summary!$CB$5:$CQ$5),Summary!$CB$9:$CQ$108)</f>
        <v>0</v>
      </c>
      <c r="G82" s="159">
        <f t="shared" si="4"/>
        <v>0</v>
      </c>
      <c r="H82" s="73" cm="1">
        <f t="array" ref="H82">+G82-SUMPRODUCT((Summary!$B$9:$B$108='Analysis I'!B82)*('Analysis I'!$C$5=Summary!$L$5:$AA$5),Summary!$L$9:$AA$108)</f>
        <v>0</v>
      </c>
      <c r="I82" s="161">
        <f>+RANK(G82,$G$10:$G$109)+COUNTIF($G$10:G82,G82)-1</f>
        <v>73</v>
      </c>
      <c r="K82" s="165">
        <f t="shared" si="6"/>
        <v>73</v>
      </c>
      <c r="L82" s="146" t="str" cm="1">
        <f t="array" ref="L82">+INDEX($B$10:$B$109,MATCH(K82,$I$10:$I$109,),)</f>
        <v>[project name]</v>
      </c>
      <c r="M82" s="147" cm="1">
        <f t="array" ref="M82">+INDEX($C$10:$C$109,MATCH(K82,$I$10:$I$109,),)</f>
        <v>0</v>
      </c>
      <c r="N82" s="147" cm="1">
        <f t="array" ref="N82">+INDEX($D$10:$D$109,MATCH(K82,$I$10:$I$109,),)</f>
        <v>0</v>
      </c>
      <c r="O82" s="147" cm="1">
        <f t="array" ref="O82">+INDEX($E$10:$E$109,MATCH(K82,$I$10:$I$109,),)</f>
        <v>0</v>
      </c>
      <c r="P82" s="147" cm="1">
        <f t="array" ref="P82">+INDEX($F$10:$F$109,MATCH(K82,$I$10:$I$109,),)</f>
        <v>0</v>
      </c>
      <c r="Q82" s="159">
        <f t="shared" si="5"/>
        <v>0</v>
      </c>
      <c r="R82" s="166" cm="1">
        <f t="array" ref="R82">+Q82-INDEX($G$10:$G$109,MATCH(K82,$I$10:$I$109,),)</f>
        <v>0</v>
      </c>
    </row>
    <row r="83" spans="2:18" hidden="1" outlineLevel="1" x14ac:dyDescent="0.35">
      <c r="B83" s="149" t="str">
        <f>+Summary!B82</f>
        <v>[project name]</v>
      </c>
      <c r="C83" s="150" cm="1">
        <f t="array" ref="C83">+SUMPRODUCT((Summary!$B$9:$B$108='Analysis I'!B83)*('Analysis I'!$C$5=Summary!$AC$5:$AR$5),Summary!$AC$9:$AR$108)</f>
        <v>0</v>
      </c>
      <c r="D83" s="150" cm="1">
        <f t="array" ref="D83">+SUMPRODUCT((Summary!$B$9:$B$108='Analysis I'!B83)*('Analysis I'!$C$5=Summary!$AT$5:$BI$5),Summary!$AT$9:$BI$108)</f>
        <v>0</v>
      </c>
      <c r="E83" s="150" cm="1">
        <f t="array" ref="E83">+SUMPRODUCT((Summary!$B$9:$B$108='Analysis I'!B83)*('Analysis I'!$C$5=Summary!$BK$5:$BZ$5),Summary!$BK$9:$BZ$108)</f>
        <v>0</v>
      </c>
      <c r="F83" s="151" cm="1">
        <f t="array" ref="F83">+SUMPRODUCT((Summary!$B$9:$B$108='Analysis I'!B83)*('Analysis I'!$C$5=Summary!$CB$5:$CQ$5),Summary!$CB$9:$CQ$108)</f>
        <v>0</v>
      </c>
      <c r="G83" s="160">
        <f t="shared" ref="G83:G109" si="7">+SUM(C83:F83)</f>
        <v>0</v>
      </c>
      <c r="H83" s="73" cm="1">
        <f t="array" ref="H83">+G83-SUMPRODUCT((Summary!$B$9:$B$108='Analysis I'!B83)*('Analysis I'!$C$5=Summary!$L$5:$AA$5),Summary!$L$9:$AA$108)</f>
        <v>0</v>
      </c>
      <c r="I83" s="162">
        <f>+RANK(G83,$G$10:$G$109)+COUNTIF($G$10:G83,G83)-1</f>
        <v>74</v>
      </c>
      <c r="K83" s="164">
        <f t="shared" si="6"/>
        <v>74</v>
      </c>
      <c r="L83" s="149" t="str" cm="1">
        <f t="array" ref="L83">+INDEX($B$10:$B$109,MATCH(K83,$I$10:$I$109,),)</f>
        <v>[project name]</v>
      </c>
      <c r="M83" s="150" cm="1">
        <f t="array" ref="M83">+INDEX($C$10:$C$109,MATCH(K83,$I$10:$I$109,),)</f>
        <v>0</v>
      </c>
      <c r="N83" s="150" cm="1">
        <f t="array" ref="N83">+INDEX($D$10:$D$109,MATCH(K83,$I$10:$I$109,),)</f>
        <v>0</v>
      </c>
      <c r="O83" s="150" cm="1">
        <f t="array" ref="O83">+INDEX($E$10:$E$109,MATCH(K83,$I$10:$I$109,),)</f>
        <v>0</v>
      </c>
      <c r="P83" s="150" cm="1">
        <f t="array" ref="P83">+INDEX($F$10:$F$109,MATCH(K83,$I$10:$I$109,),)</f>
        <v>0</v>
      </c>
      <c r="Q83" s="160">
        <f t="shared" ref="Q83:Q109" si="8">+SUM(M83:P83)</f>
        <v>0</v>
      </c>
      <c r="R83" s="166" cm="1">
        <f t="array" ref="R83">+Q83-INDEX($G$10:$G$109,MATCH(K83,$I$10:$I$109,),)</f>
        <v>0</v>
      </c>
    </row>
    <row r="84" spans="2:18" hidden="1" outlineLevel="1" x14ac:dyDescent="0.35">
      <c r="B84" s="146" t="str">
        <f>+Summary!B83</f>
        <v>[project name]</v>
      </c>
      <c r="C84" s="147" cm="1">
        <f t="array" ref="C84">+SUMPRODUCT((Summary!$B$9:$B$108='Analysis I'!B84)*('Analysis I'!$C$5=Summary!$AC$5:$AR$5),Summary!$AC$9:$AR$108)</f>
        <v>0</v>
      </c>
      <c r="D84" s="147" cm="1">
        <f t="array" ref="D84">+SUMPRODUCT((Summary!$B$9:$B$108='Analysis I'!B84)*('Analysis I'!$C$5=Summary!$AT$5:$BI$5),Summary!$AT$9:$BI$108)</f>
        <v>0</v>
      </c>
      <c r="E84" s="147" cm="1">
        <f t="array" ref="E84">+SUMPRODUCT((Summary!$B$9:$B$108='Analysis I'!B84)*('Analysis I'!$C$5=Summary!$BK$5:$BZ$5),Summary!$BK$9:$BZ$108)</f>
        <v>0</v>
      </c>
      <c r="F84" s="148" cm="1">
        <f t="array" ref="F84">+SUMPRODUCT((Summary!$B$9:$B$108='Analysis I'!B84)*('Analysis I'!$C$5=Summary!$CB$5:$CQ$5),Summary!$CB$9:$CQ$108)</f>
        <v>0</v>
      </c>
      <c r="G84" s="159">
        <f t="shared" si="7"/>
        <v>0</v>
      </c>
      <c r="H84" s="73" cm="1">
        <f t="array" ref="H84">+G84-SUMPRODUCT((Summary!$B$9:$B$108='Analysis I'!B84)*('Analysis I'!$C$5=Summary!$L$5:$AA$5),Summary!$L$9:$AA$108)</f>
        <v>0</v>
      </c>
      <c r="I84" s="161">
        <f>+RANK(G84,$G$10:$G$109)+COUNTIF($G$10:G84,G84)-1</f>
        <v>75</v>
      </c>
      <c r="K84" s="165">
        <f t="shared" si="6"/>
        <v>75</v>
      </c>
      <c r="L84" s="146" t="str" cm="1">
        <f t="array" ref="L84">+INDEX($B$10:$B$109,MATCH(K84,$I$10:$I$109,),)</f>
        <v>[project name]</v>
      </c>
      <c r="M84" s="147" cm="1">
        <f t="array" ref="M84">+INDEX($C$10:$C$109,MATCH(K84,$I$10:$I$109,),)</f>
        <v>0</v>
      </c>
      <c r="N84" s="147" cm="1">
        <f t="array" ref="N84">+INDEX($D$10:$D$109,MATCH(K84,$I$10:$I$109,),)</f>
        <v>0</v>
      </c>
      <c r="O84" s="147" cm="1">
        <f t="array" ref="O84">+INDEX($E$10:$E$109,MATCH(K84,$I$10:$I$109,),)</f>
        <v>0</v>
      </c>
      <c r="P84" s="147" cm="1">
        <f t="array" ref="P84">+INDEX($F$10:$F$109,MATCH(K84,$I$10:$I$109,),)</f>
        <v>0</v>
      </c>
      <c r="Q84" s="159">
        <f t="shared" si="8"/>
        <v>0</v>
      </c>
      <c r="R84" s="166" cm="1">
        <f t="array" ref="R84">+Q84-INDEX($G$10:$G$109,MATCH(K84,$I$10:$I$109,),)</f>
        <v>0</v>
      </c>
    </row>
    <row r="85" spans="2:18" hidden="1" outlineLevel="1" x14ac:dyDescent="0.35">
      <c r="B85" s="149" t="str">
        <f>+Summary!B84</f>
        <v>[project name]</v>
      </c>
      <c r="C85" s="150" cm="1">
        <f t="array" ref="C85">+SUMPRODUCT((Summary!$B$9:$B$108='Analysis I'!B85)*('Analysis I'!$C$5=Summary!$AC$5:$AR$5),Summary!$AC$9:$AR$108)</f>
        <v>0</v>
      </c>
      <c r="D85" s="150" cm="1">
        <f t="array" ref="D85">+SUMPRODUCT((Summary!$B$9:$B$108='Analysis I'!B85)*('Analysis I'!$C$5=Summary!$AT$5:$BI$5),Summary!$AT$9:$BI$108)</f>
        <v>0</v>
      </c>
      <c r="E85" s="150" cm="1">
        <f t="array" ref="E85">+SUMPRODUCT((Summary!$B$9:$B$108='Analysis I'!B85)*('Analysis I'!$C$5=Summary!$BK$5:$BZ$5),Summary!$BK$9:$BZ$108)</f>
        <v>0</v>
      </c>
      <c r="F85" s="151" cm="1">
        <f t="array" ref="F85">+SUMPRODUCT((Summary!$B$9:$B$108='Analysis I'!B85)*('Analysis I'!$C$5=Summary!$CB$5:$CQ$5),Summary!$CB$9:$CQ$108)</f>
        <v>0</v>
      </c>
      <c r="G85" s="160">
        <f t="shared" si="7"/>
        <v>0</v>
      </c>
      <c r="H85" s="73" cm="1">
        <f t="array" ref="H85">+G85-SUMPRODUCT((Summary!$B$9:$B$108='Analysis I'!B85)*('Analysis I'!$C$5=Summary!$L$5:$AA$5),Summary!$L$9:$AA$108)</f>
        <v>0</v>
      </c>
      <c r="I85" s="162">
        <f>+RANK(G85,$G$10:$G$109)+COUNTIF($G$10:G85,G85)-1</f>
        <v>76</v>
      </c>
      <c r="K85" s="164">
        <f t="shared" si="6"/>
        <v>76</v>
      </c>
      <c r="L85" s="149" t="str" cm="1">
        <f t="array" ref="L85">+INDEX($B$10:$B$109,MATCH(K85,$I$10:$I$109,),)</f>
        <v>[project name]</v>
      </c>
      <c r="M85" s="150" cm="1">
        <f t="array" ref="M85">+INDEX($C$10:$C$109,MATCH(K85,$I$10:$I$109,),)</f>
        <v>0</v>
      </c>
      <c r="N85" s="150" cm="1">
        <f t="array" ref="N85">+INDEX($D$10:$D$109,MATCH(K85,$I$10:$I$109,),)</f>
        <v>0</v>
      </c>
      <c r="O85" s="150" cm="1">
        <f t="array" ref="O85">+INDEX($E$10:$E$109,MATCH(K85,$I$10:$I$109,),)</f>
        <v>0</v>
      </c>
      <c r="P85" s="150" cm="1">
        <f t="array" ref="P85">+INDEX($F$10:$F$109,MATCH(K85,$I$10:$I$109,),)</f>
        <v>0</v>
      </c>
      <c r="Q85" s="160">
        <f t="shared" si="8"/>
        <v>0</v>
      </c>
      <c r="R85" s="166" cm="1">
        <f t="array" ref="R85">+Q85-INDEX($G$10:$G$109,MATCH(K85,$I$10:$I$109,),)</f>
        <v>0</v>
      </c>
    </row>
    <row r="86" spans="2:18" hidden="1" outlineLevel="1" x14ac:dyDescent="0.35">
      <c r="B86" s="146" t="str">
        <f>+Summary!B85</f>
        <v>[project name]</v>
      </c>
      <c r="C86" s="147" cm="1">
        <f t="array" ref="C86">+SUMPRODUCT((Summary!$B$9:$B$108='Analysis I'!B86)*('Analysis I'!$C$5=Summary!$AC$5:$AR$5),Summary!$AC$9:$AR$108)</f>
        <v>0</v>
      </c>
      <c r="D86" s="147" cm="1">
        <f t="array" ref="D86">+SUMPRODUCT((Summary!$B$9:$B$108='Analysis I'!B86)*('Analysis I'!$C$5=Summary!$AT$5:$BI$5),Summary!$AT$9:$BI$108)</f>
        <v>0</v>
      </c>
      <c r="E86" s="147" cm="1">
        <f t="array" ref="E86">+SUMPRODUCT((Summary!$B$9:$B$108='Analysis I'!B86)*('Analysis I'!$C$5=Summary!$BK$5:$BZ$5),Summary!$BK$9:$BZ$108)</f>
        <v>0</v>
      </c>
      <c r="F86" s="148" cm="1">
        <f t="array" ref="F86">+SUMPRODUCT((Summary!$B$9:$B$108='Analysis I'!B86)*('Analysis I'!$C$5=Summary!$CB$5:$CQ$5),Summary!$CB$9:$CQ$108)</f>
        <v>0</v>
      </c>
      <c r="G86" s="159">
        <f t="shared" si="7"/>
        <v>0</v>
      </c>
      <c r="H86" s="73" cm="1">
        <f t="array" ref="H86">+G86-SUMPRODUCT((Summary!$B$9:$B$108='Analysis I'!B86)*('Analysis I'!$C$5=Summary!$L$5:$AA$5),Summary!$L$9:$AA$108)</f>
        <v>0</v>
      </c>
      <c r="I86" s="161">
        <f>+RANK(G86,$G$10:$G$109)+COUNTIF($G$10:G86,G86)-1</f>
        <v>77</v>
      </c>
      <c r="K86" s="165">
        <f t="shared" si="6"/>
        <v>77</v>
      </c>
      <c r="L86" s="146" t="str" cm="1">
        <f t="array" ref="L86">+INDEX($B$10:$B$109,MATCH(K86,$I$10:$I$109,),)</f>
        <v>[project name]</v>
      </c>
      <c r="M86" s="147" cm="1">
        <f t="array" ref="M86">+INDEX($C$10:$C$109,MATCH(K86,$I$10:$I$109,),)</f>
        <v>0</v>
      </c>
      <c r="N86" s="147" cm="1">
        <f t="array" ref="N86">+INDEX($D$10:$D$109,MATCH(K86,$I$10:$I$109,),)</f>
        <v>0</v>
      </c>
      <c r="O86" s="147" cm="1">
        <f t="array" ref="O86">+INDEX($E$10:$E$109,MATCH(K86,$I$10:$I$109,),)</f>
        <v>0</v>
      </c>
      <c r="P86" s="147" cm="1">
        <f t="array" ref="P86">+INDEX($F$10:$F$109,MATCH(K86,$I$10:$I$109,),)</f>
        <v>0</v>
      </c>
      <c r="Q86" s="159">
        <f t="shared" si="8"/>
        <v>0</v>
      </c>
      <c r="R86" s="166" cm="1">
        <f t="array" ref="R86">+Q86-INDEX($G$10:$G$109,MATCH(K86,$I$10:$I$109,),)</f>
        <v>0</v>
      </c>
    </row>
    <row r="87" spans="2:18" hidden="1" outlineLevel="1" x14ac:dyDescent="0.35">
      <c r="B87" s="149" t="str">
        <f>+Summary!B86</f>
        <v>[project name]</v>
      </c>
      <c r="C87" s="150" cm="1">
        <f t="array" ref="C87">+SUMPRODUCT((Summary!$B$9:$B$108='Analysis I'!B87)*('Analysis I'!$C$5=Summary!$AC$5:$AR$5),Summary!$AC$9:$AR$108)</f>
        <v>0</v>
      </c>
      <c r="D87" s="150" cm="1">
        <f t="array" ref="D87">+SUMPRODUCT((Summary!$B$9:$B$108='Analysis I'!B87)*('Analysis I'!$C$5=Summary!$AT$5:$BI$5),Summary!$AT$9:$BI$108)</f>
        <v>0</v>
      </c>
      <c r="E87" s="150" cm="1">
        <f t="array" ref="E87">+SUMPRODUCT((Summary!$B$9:$B$108='Analysis I'!B87)*('Analysis I'!$C$5=Summary!$BK$5:$BZ$5),Summary!$BK$9:$BZ$108)</f>
        <v>0</v>
      </c>
      <c r="F87" s="151" cm="1">
        <f t="array" ref="F87">+SUMPRODUCT((Summary!$B$9:$B$108='Analysis I'!B87)*('Analysis I'!$C$5=Summary!$CB$5:$CQ$5),Summary!$CB$9:$CQ$108)</f>
        <v>0</v>
      </c>
      <c r="G87" s="160">
        <f t="shared" si="7"/>
        <v>0</v>
      </c>
      <c r="H87" s="73" cm="1">
        <f t="array" ref="H87">+G87-SUMPRODUCT((Summary!$B$9:$B$108='Analysis I'!B87)*('Analysis I'!$C$5=Summary!$L$5:$AA$5),Summary!$L$9:$AA$108)</f>
        <v>0</v>
      </c>
      <c r="I87" s="162">
        <f>+RANK(G87,$G$10:$G$109)+COUNTIF($G$10:G87,G87)-1</f>
        <v>78</v>
      </c>
      <c r="K87" s="164">
        <f t="shared" si="6"/>
        <v>78</v>
      </c>
      <c r="L87" s="149" t="str" cm="1">
        <f t="array" ref="L87">+INDEX($B$10:$B$109,MATCH(K87,$I$10:$I$109,),)</f>
        <v>[project name]</v>
      </c>
      <c r="M87" s="150" cm="1">
        <f t="array" ref="M87">+INDEX($C$10:$C$109,MATCH(K87,$I$10:$I$109,),)</f>
        <v>0</v>
      </c>
      <c r="N87" s="150" cm="1">
        <f t="array" ref="N87">+INDEX($D$10:$D$109,MATCH(K87,$I$10:$I$109,),)</f>
        <v>0</v>
      </c>
      <c r="O87" s="150" cm="1">
        <f t="array" ref="O87">+INDEX($E$10:$E$109,MATCH(K87,$I$10:$I$109,),)</f>
        <v>0</v>
      </c>
      <c r="P87" s="150" cm="1">
        <f t="array" ref="P87">+INDEX($F$10:$F$109,MATCH(K87,$I$10:$I$109,),)</f>
        <v>0</v>
      </c>
      <c r="Q87" s="160">
        <f t="shared" si="8"/>
        <v>0</v>
      </c>
      <c r="R87" s="166" cm="1">
        <f t="array" ref="R87">+Q87-INDEX($G$10:$G$109,MATCH(K87,$I$10:$I$109,),)</f>
        <v>0</v>
      </c>
    </row>
    <row r="88" spans="2:18" hidden="1" outlineLevel="1" x14ac:dyDescent="0.35">
      <c r="B88" s="146" t="str">
        <f>+Summary!B87</f>
        <v>[project name]</v>
      </c>
      <c r="C88" s="147" cm="1">
        <f t="array" ref="C88">+SUMPRODUCT((Summary!$B$9:$B$108='Analysis I'!B88)*('Analysis I'!$C$5=Summary!$AC$5:$AR$5),Summary!$AC$9:$AR$108)</f>
        <v>0</v>
      </c>
      <c r="D88" s="147" cm="1">
        <f t="array" ref="D88">+SUMPRODUCT((Summary!$B$9:$B$108='Analysis I'!B88)*('Analysis I'!$C$5=Summary!$AT$5:$BI$5),Summary!$AT$9:$BI$108)</f>
        <v>0</v>
      </c>
      <c r="E88" s="147" cm="1">
        <f t="array" ref="E88">+SUMPRODUCT((Summary!$B$9:$B$108='Analysis I'!B88)*('Analysis I'!$C$5=Summary!$BK$5:$BZ$5),Summary!$BK$9:$BZ$108)</f>
        <v>0</v>
      </c>
      <c r="F88" s="148" cm="1">
        <f t="array" ref="F88">+SUMPRODUCT((Summary!$B$9:$B$108='Analysis I'!B88)*('Analysis I'!$C$5=Summary!$CB$5:$CQ$5),Summary!$CB$9:$CQ$108)</f>
        <v>0</v>
      </c>
      <c r="G88" s="159">
        <f t="shared" si="7"/>
        <v>0</v>
      </c>
      <c r="H88" s="73" cm="1">
        <f t="array" ref="H88">+G88-SUMPRODUCT((Summary!$B$9:$B$108='Analysis I'!B88)*('Analysis I'!$C$5=Summary!$L$5:$AA$5),Summary!$L$9:$AA$108)</f>
        <v>0</v>
      </c>
      <c r="I88" s="161">
        <f>+RANK(G88,$G$10:$G$109)+COUNTIF($G$10:G88,G88)-1</f>
        <v>79</v>
      </c>
      <c r="K88" s="165">
        <f t="shared" si="6"/>
        <v>79</v>
      </c>
      <c r="L88" s="146" t="str" cm="1">
        <f t="array" ref="L88">+INDEX($B$10:$B$109,MATCH(K88,$I$10:$I$109,),)</f>
        <v>[project name]</v>
      </c>
      <c r="M88" s="147" cm="1">
        <f t="array" ref="M88">+INDEX($C$10:$C$109,MATCH(K88,$I$10:$I$109,),)</f>
        <v>0</v>
      </c>
      <c r="N88" s="147" cm="1">
        <f t="array" ref="N88">+INDEX($D$10:$D$109,MATCH(K88,$I$10:$I$109,),)</f>
        <v>0</v>
      </c>
      <c r="O88" s="147" cm="1">
        <f t="array" ref="O88">+INDEX($E$10:$E$109,MATCH(K88,$I$10:$I$109,),)</f>
        <v>0</v>
      </c>
      <c r="P88" s="147" cm="1">
        <f t="array" ref="P88">+INDEX($F$10:$F$109,MATCH(K88,$I$10:$I$109,),)</f>
        <v>0</v>
      </c>
      <c r="Q88" s="159">
        <f t="shared" si="8"/>
        <v>0</v>
      </c>
      <c r="R88" s="166" cm="1">
        <f t="array" ref="R88">+Q88-INDEX($G$10:$G$109,MATCH(K88,$I$10:$I$109,),)</f>
        <v>0</v>
      </c>
    </row>
    <row r="89" spans="2:18" hidden="1" outlineLevel="1" x14ac:dyDescent="0.35">
      <c r="B89" s="149" t="str">
        <f>+Summary!B88</f>
        <v>[project name]</v>
      </c>
      <c r="C89" s="150" cm="1">
        <f t="array" ref="C89">+SUMPRODUCT((Summary!$B$9:$B$108='Analysis I'!B89)*('Analysis I'!$C$5=Summary!$AC$5:$AR$5),Summary!$AC$9:$AR$108)</f>
        <v>0</v>
      </c>
      <c r="D89" s="150" cm="1">
        <f t="array" ref="D89">+SUMPRODUCT((Summary!$B$9:$B$108='Analysis I'!B89)*('Analysis I'!$C$5=Summary!$AT$5:$BI$5),Summary!$AT$9:$BI$108)</f>
        <v>0</v>
      </c>
      <c r="E89" s="150" cm="1">
        <f t="array" ref="E89">+SUMPRODUCT((Summary!$B$9:$B$108='Analysis I'!B89)*('Analysis I'!$C$5=Summary!$BK$5:$BZ$5),Summary!$BK$9:$BZ$108)</f>
        <v>0</v>
      </c>
      <c r="F89" s="151" cm="1">
        <f t="array" ref="F89">+SUMPRODUCT((Summary!$B$9:$B$108='Analysis I'!B89)*('Analysis I'!$C$5=Summary!$CB$5:$CQ$5),Summary!$CB$9:$CQ$108)</f>
        <v>0</v>
      </c>
      <c r="G89" s="160">
        <f t="shared" si="7"/>
        <v>0</v>
      </c>
      <c r="H89" s="73" cm="1">
        <f t="array" ref="H89">+G89-SUMPRODUCT((Summary!$B$9:$B$108='Analysis I'!B89)*('Analysis I'!$C$5=Summary!$L$5:$AA$5),Summary!$L$9:$AA$108)</f>
        <v>0</v>
      </c>
      <c r="I89" s="162">
        <f>+RANK(G89,$G$10:$G$109)+COUNTIF($G$10:G89,G89)-1</f>
        <v>80</v>
      </c>
      <c r="K89" s="164">
        <f t="shared" si="6"/>
        <v>80</v>
      </c>
      <c r="L89" s="149" t="str" cm="1">
        <f t="array" ref="L89">+INDEX($B$10:$B$109,MATCH(K89,$I$10:$I$109,),)</f>
        <v>[project name]</v>
      </c>
      <c r="M89" s="150" cm="1">
        <f t="array" ref="M89">+INDEX($C$10:$C$109,MATCH(K89,$I$10:$I$109,),)</f>
        <v>0</v>
      </c>
      <c r="N89" s="150" cm="1">
        <f t="array" ref="N89">+INDEX($D$10:$D$109,MATCH(K89,$I$10:$I$109,),)</f>
        <v>0</v>
      </c>
      <c r="O89" s="150" cm="1">
        <f t="array" ref="O89">+INDEX($E$10:$E$109,MATCH(K89,$I$10:$I$109,),)</f>
        <v>0</v>
      </c>
      <c r="P89" s="150" cm="1">
        <f t="array" ref="P89">+INDEX($F$10:$F$109,MATCH(K89,$I$10:$I$109,),)</f>
        <v>0</v>
      </c>
      <c r="Q89" s="160">
        <f t="shared" si="8"/>
        <v>0</v>
      </c>
      <c r="R89" s="166" cm="1">
        <f t="array" ref="R89">+Q89-INDEX($G$10:$G$109,MATCH(K89,$I$10:$I$109,),)</f>
        <v>0</v>
      </c>
    </row>
    <row r="90" spans="2:18" hidden="1" outlineLevel="1" x14ac:dyDescent="0.35">
      <c r="B90" s="146" t="str">
        <f>+Summary!B89</f>
        <v>[project name]</v>
      </c>
      <c r="C90" s="147" cm="1">
        <f t="array" ref="C90">+SUMPRODUCT((Summary!$B$9:$B$108='Analysis I'!B90)*('Analysis I'!$C$5=Summary!$AC$5:$AR$5),Summary!$AC$9:$AR$108)</f>
        <v>0</v>
      </c>
      <c r="D90" s="147" cm="1">
        <f t="array" ref="D90">+SUMPRODUCT((Summary!$B$9:$B$108='Analysis I'!B90)*('Analysis I'!$C$5=Summary!$AT$5:$BI$5),Summary!$AT$9:$BI$108)</f>
        <v>0</v>
      </c>
      <c r="E90" s="147" cm="1">
        <f t="array" ref="E90">+SUMPRODUCT((Summary!$B$9:$B$108='Analysis I'!B90)*('Analysis I'!$C$5=Summary!$BK$5:$BZ$5),Summary!$BK$9:$BZ$108)</f>
        <v>0</v>
      </c>
      <c r="F90" s="148" cm="1">
        <f t="array" ref="F90">+SUMPRODUCT((Summary!$B$9:$B$108='Analysis I'!B90)*('Analysis I'!$C$5=Summary!$CB$5:$CQ$5),Summary!$CB$9:$CQ$108)</f>
        <v>0</v>
      </c>
      <c r="G90" s="159">
        <f t="shared" si="7"/>
        <v>0</v>
      </c>
      <c r="H90" s="73" cm="1">
        <f t="array" ref="H90">+G90-SUMPRODUCT((Summary!$B$9:$B$108='Analysis I'!B90)*('Analysis I'!$C$5=Summary!$L$5:$AA$5),Summary!$L$9:$AA$108)</f>
        <v>0</v>
      </c>
      <c r="I90" s="161">
        <f>+RANK(G90,$G$10:$G$109)+COUNTIF($G$10:G90,G90)-1</f>
        <v>81</v>
      </c>
      <c r="K90" s="165">
        <f t="shared" si="6"/>
        <v>81</v>
      </c>
      <c r="L90" s="146" t="str" cm="1">
        <f t="array" ref="L90">+INDEX($B$10:$B$109,MATCH(K90,$I$10:$I$109,),)</f>
        <v>[project name]</v>
      </c>
      <c r="M90" s="147" cm="1">
        <f t="array" ref="M90">+INDEX($C$10:$C$109,MATCH(K90,$I$10:$I$109,),)</f>
        <v>0</v>
      </c>
      <c r="N90" s="147" cm="1">
        <f t="array" ref="N90">+INDEX($D$10:$D$109,MATCH(K90,$I$10:$I$109,),)</f>
        <v>0</v>
      </c>
      <c r="O90" s="147" cm="1">
        <f t="array" ref="O90">+INDEX($E$10:$E$109,MATCH(K90,$I$10:$I$109,),)</f>
        <v>0</v>
      </c>
      <c r="P90" s="147" cm="1">
        <f t="array" ref="P90">+INDEX($F$10:$F$109,MATCH(K90,$I$10:$I$109,),)</f>
        <v>0</v>
      </c>
      <c r="Q90" s="159">
        <f t="shared" si="8"/>
        <v>0</v>
      </c>
      <c r="R90" s="166" cm="1">
        <f t="array" ref="R90">+Q90-INDEX($G$10:$G$109,MATCH(K90,$I$10:$I$109,),)</f>
        <v>0</v>
      </c>
    </row>
    <row r="91" spans="2:18" hidden="1" outlineLevel="1" x14ac:dyDescent="0.35">
      <c r="B91" s="149" t="str">
        <f>+Summary!B90</f>
        <v>[project name]</v>
      </c>
      <c r="C91" s="150" cm="1">
        <f t="array" ref="C91">+SUMPRODUCT((Summary!$B$9:$B$108='Analysis I'!B91)*('Analysis I'!$C$5=Summary!$AC$5:$AR$5),Summary!$AC$9:$AR$108)</f>
        <v>0</v>
      </c>
      <c r="D91" s="150" cm="1">
        <f t="array" ref="D91">+SUMPRODUCT((Summary!$B$9:$B$108='Analysis I'!B91)*('Analysis I'!$C$5=Summary!$AT$5:$BI$5),Summary!$AT$9:$BI$108)</f>
        <v>0</v>
      </c>
      <c r="E91" s="150" cm="1">
        <f t="array" ref="E91">+SUMPRODUCT((Summary!$B$9:$B$108='Analysis I'!B91)*('Analysis I'!$C$5=Summary!$BK$5:$BZ$5),Summary!$BK$9:$BZ$108)</f>
        <v>0</v>
      </c>
      <c r="F91" s="151" cm="1">
        <f t="array" ref="F91">+SUMPRODUCT((Summary!$B$9:$B$108='Analysis I'!B91)*('Analysis I'!$C$5=Summary!$CB$5:$CQ$5),Summary!$CB$9:$CQ$108)</f>
        <v>0</v>
      </c>
      <c r="G91" s="160">
        <f t="shared" si="7"/>
        <v>0</v>
      </c>
      <c r="H91" s="73" cm="1">
        <f t="array" ref="H91">+G91-SUMPRODUCT((Summary!$B$9:$B$108='Analysis I'!B91)*('Analysis I'!$C$5=Summary!$L$5:$AA$5),Summary!$L$9:$AA$108)</f>
        <v>0</v>
      </c>
      <c r="I91" s="162">
        <f>+RANK(G91,$G$10:$G$109)+COUNTIF($G$10:G91,G91)-1</f>
        <v>82</v>
      </c>
      <c r="K91" s="164">
        <f t="shared" si="6"/>
        <v>82</v>
      </c>
      <c r="L91" s="149" t="str" cm="1">
        <f t="array" ref="L91">+INDEX($B$10:$B$109,MATCH(K91,$I$10:$I$109,),)</f>
        <v>[project name]</v>
      </c>
      <c r="M91" s="150" cm="1">
        <f t="array" ref="M91">+INDEX($C$10:$C$109,MATCH(K91,$I$10:$I$109,),)</f>
        <v>0</v>
      </c>
      <c r="N91" s="150" cm="1">
        <f t="array" ref="N91">+INDEX($D$10:$D$109,MATCH(K91,$I$10:$I$109,),)</f>
        <v>0</v>
      </c>
      <c r="O91" s="150" cm="1">
        <f t="array" ref="O91">+INDEX($E$10:$E$109,MATCH(K91,$I$10:$I$109,),)</f>
        <v>0</v>
      </c>
      <c r="P91" s="150" cm="1">
        <f t="array" ref="P91">+INDEX($F$10:$F$109,MATCH(K91,$I$10:$I$109,),)</f>
        <v>0</v>
      </c>
      <c r="Q91" s="160">
        <f t="shared" si="8"/>
        <v>0</v>
      </c>
      <c r="R91" s="166" cm="1">
        <f t="array" ref="R91">+Q91-INDEX($G$10:$G$109,MATCH(K91,$I$10:$I$109,),)</f>
        <v>0</v>
      </c>
    </row>
    <row r="92" spans="2:18" hidden="1" outlineLevel="1" x14ac:dyDescent="0.35">
      <c r="B92" s="146" t="str">
        <f>+Summary!B91</f>
        <v>[project name]</v>
      </c>
      <c r="C92" s="147" cm="1">
        <f t="array" ref="C92">+SUMPRODUCT((Summary!$B$9:$B$108='Analysis I'!B92)*('Analysis I'!$C$5=Summary!$AC$5:$AR$5),Summary!$AC$9:$AR$108)</f>
        <v>0</v>
      </c>
      <c r="D92" s="147" cm="1">
        <f t="array" ref="D92">+SUMPRODUCT((Summary!$B$9:$B$108='Analysis I'!B92)*('Analysis I'!$C$5=Summary!$AT$5:$BI$5),Summary!$AT$9:$BI$108)</f>
        <v>0</v>
      </c>
      <c r="E92" s="147" cm="1">
        <f t="array" ref="E92">+SUMPRODUCT((Summary!$B$9:$B$108='Analysis I'!B92)*('Analysis I'!$C$5=Summary!$BK$5:$BZ$5),Summary!$BK$9:$BZ$108)</f>
        <v>0</v>
      </c>
      <c r="F92" s="148" cm="1">
        <f t="array" ref="F92">+SUMPRODUCT((Summary!$B$9:$B$108='Analysis I'!B92)*('Analysis I'!$C$5=Summary!$CB$5:$CQ$5),Summary!$CB$9:$CQ$108)</f>
        <v>0</v>
      </c>
      <c r="G92" s="159">
        <f t="shared" si="7"/>
        <v>0</v>
      </c>
      <c r="H92" s="73" cm="1">
        <f t="array" ref="H92">+G92-SUMPRODUCT((Summary!$B$9:$B$108='Analysis I'!B92)*('Analysis I'!$C$5=Summary!$L$5:$AA$5),Summary!$L$9:$AA$108)</f>
        <v>0</v>
      </c>
      <c r="I92" s="161">
        <f>+RANK(G92,$G$10:$G$109)+COUNTIF($G$10:G92,G92)-1</f>
        <v>83</v>
      </c>
      <c r="K92" s="165">
        <f t="shared" si="6"/>
        <v>83</v>
      </c>
      <c r="L92" s="146" t="str" cm="1">
        <f t="array" ref="L92">+INDEX($B$10:$B$109,MATCH(K92,$I$10:$I$109,),)</f>
        <v>[project name]</v>
      </c>
      <c r="M92" s="147" cm="1">
        <f t="array" ref="M92">+INDEX($C$10:$C$109,MATCH(K92,$I$10:$I$109,),)</f>
        <v>0</v>
      </c>
      <c r="N92" s="147" cm="1">
        <f t="array" ref="N92">+INDEX($D$10:$D$109,MATCH(K92,$I$10:$I$109,),)</f>
        <v>0</v>
      </c>
      <c r="O92" s="147" cm="1">
        <f t="array" ref="O92">+INDEX($E$10:$E$109,MATCH(K92,$I$10:$I$109,),)</f>
        <v>0</v>
      </c>
      <c r="P92" s="147" cm="1">
        <f t="array" ref="P92">+INDEX($F$10:$F$109,MATCH(K92,$I$10:$I$109,),)</f>
        <v>0</v>
      </c>
      <c r="Q92" s="159">
        <f t="shared" si="8"/>
        <v>0</v>
      </c>
      <c r="R92" s="166" cm="1">
        <f t="array" ref="R92">+Q92-INDEX($G$10:$G$109,MATCH(K92,$I$10:$I$109,),)</f>
        <v>0</v>
      </c>
    </row>
    <row r="93" spans="2:18" hidden="1" outlineLevel="1" x14ac:dyDescent="0.35">
      <c r="B93" s="149" t="str">
        <f>+Summary!B92</f>
        <v>[project name]</v>
      </c>
      <c r="C93" s="150" cm="1">
        <f t="array" ref="C93">+SUMPRODUCT((Summary!$B$9:$B$108='Analysis I'!B93)*('Analysis I'!$C$5=Summary!$AC$5:$AR$5),Summary!$AC$9:$AR$108)</f>
        <v>0</v>
      </c>
      <c r="D93" s="150" cm="1">
        <f t="array" ref="D93">+SUMPRODUCT((Summary!$B$9:$B$108='Analysis I'!B93)*('Analysis I'!$C$5=Summary!$AT$5:$BI$5),Summary!$AT$9:$BI$108)</f>
        <v>0</v>
      </c>
      <c r="E93" s="150" cm="1">
        <f t="array" ref="E93">+SUMPRODUCT((Summary!$B$9:$B$108='Analysis I'!B93)*('Analysis I'!$C$5=Summary!$BK$5:$BZ$5),Summary!$BK$9:$BZ$108)</f>
        <v>0</v>
      </c>
      <c r="F93" s="151" cm="1">
        <f t="array" ref="F93">+SUMPRODUCT((Summary!$B$9:$B$108='Analysis I'!B93)*('Analysis I'!$C$5=Summary!$CB$5:$CQ$5),Summary!$CB$9:$CQ$108)</f>
        <v>0</v>
      </c>
      <c r="G93" s="160">
        <f t="shared" si="7"/>
        <v>0</v>
      </c>
      <c r="H93" s="73" cm="1">
        <f t="array" ref="H93">+G93-SUMPRODUCT((Summary!$B$9:$B$108='Analysis I'!B93)*('Analysis I'!$C$5=Summary!$L$5:$AA$5),Summary!$L$9:$AA$108)</f>
        <v>0</v>
      </c>
      <c r="I93" s="162">
        <f>+RANK(G93,$G$10:$G$109)+COUNTIF($G$10:G93,G93)-1</f>
        <v>84</v>
      </c>
      <c r="K93" s="164">
        <f t="shared" si="6"/>
        <v>84</v>
      </c>
      <c r="L93" s="149" t="str" cm="1">
        <f t="array" ref="L93">+INDEX($B$10:$B$109,MATCH(K93,$I$10:$I$109,),)</f>
        <v>[project name]</v>
      </c>
      <c r="M93" s="150" cm="1">
        <f t="array" ref="M93">+INDEX($C$10:$C$109,MATCH(K93,$I$10:$I$109,),)</f>
        <v>0</v>
      </c>
      <c r="N93" s="150" cm="1">
        <f t="array" ref="N93">+INDEX($D$10:$D$109,MATCH(K93,$I$10:$I$109,),)</f>
        <v>0</v>
      </c>
      <c r="O93" s="150" cm="1">
        <f t="array" ref="O93">+INDEX($E$10:$E$109,MATCH(K93,$I$10:$I$109,),)</f>
        <v>0</v>
      </c>
      <c r="P93" s="150" cm="1">
        <f t="array" ref="P93">+INDEX($F$10:$F$109,MATCH(K93,$I$10:$I$109,),)</f>
        <v>0</v>
      </c>
      <c r="Q93" s="160">
        <f t="shared" si="8"/>
        <v>0</v>
      </c>
      <c r="R93" s="166" cm="1">
        <f t="array" ref="R93">+Q93-INDEX($G$10:$G$109,MATCH(K93,$I$10:$I$109,),)</f>
        <v>0</v>
      </c>
    </row>
    <row r="94" spans="2:18" hidden="1" outlineLevel="1" x14ac:dyDescent="0.35">
      <c r="B94" s="146" t="str">
        <f>+Summary!B93</f>
        <v>[project name]</v>
      </c>
      <c r="C94" s="147" cm="1">
        <f t="array" ref="C94">+SUMPRODUCT((Summary!$B$9:$B$108='Analysis I'!B94)*('Analysis I'!$C$5=Summary!$AC$5:$AR$5),Summary!$AC$9:$AR$108)</f>
        <v>0</v>
      </c>
      <c r="D94" s="147" cm="1">
        <f t="array" ref="D94">+SUMPRODUCT((Summary!$B$9:$B$108='Analysis I'!B94)*('Analysis I'!$C$5=Summary!$AT$5:$BI$5),Summary!$AT$9:$BI$108)</f>
        <v>0</v>
      </c>
      <c r="E94" s="147" cm="1">
        <f t="array" ref="E94">+SUMPRODUCT((Summary!$B$9:$B$108='Analysis I'!B94)*('Analysis I'!$C$5=Summary!$BK$5:$BZ$5),Summary!$BK$9:$BZ$108)</f>
        <v>0</v>
      </c>
      <c r="F94" s="148" cm="1">
        <f t="array" ref="F94">+SUMPRODUCT((Summary!$B$9:$B$108='Analysis I'!B94)*('Analysis I'!$C$5=Summary!$CB$5:$CQ$5),Summary!$CB$9:$CQ$108)</f>
        <v>0</v>
      </c>
      <c r="G94" s="159">
        <f t="shared" si="7"/>
        <v>0</v>
      </c>
      <c r="H94" s="73" cm="1">
        <f t="array" ref="H94">+G94-SUMPRODUCT((Summary!$B$9:$B$108='Analysis I'!B94)*('Analysis I'!$C$5=Summary!$L$5:$AA$5),Summary!$L$9:$AA$108)</f>
        <v>0</v>
      </c>
      <c r="I94" s="161">
        <f>+RANK(G94,$G$10:$G$109)+COUNTIF($G$10:G94,G94)-1</f>
        <v>85</v>
      </c>
      <c r="K94" s="165">
        <f t="shared" si="6"/>
        <v>85</v>
      </c>
      <c r="L94" s="146" t="str" cm="1">
        <f t="array" ref="L94">+INDEX($B$10:$B$109,MATCH(K94,$I$10:$I$109,),)</f>
        <v>[project name]</v>
      </c>
      <c r="M94" s="147" cm="1">
        <f t="array" ref="M94">+INDEX($C$10:$C$109,MATCH(K94,$I$10:$I$109,),)</f>
        <v>0</v>
      </c>
      <c r="N94" s="147" cm="1">
        <f t="array" ref="N94">+INDEX($D$10:$D$109,MATCH(K94,$I$10:$I$109,),)</f>
        <v>0</v>
      </c>
      <c r="O94" s="147" cm="1">
        <f t="array" ref="O94">+INDEX($E$10:$E$109,MATCH(K94,$I$10:$I$109,),)</f>
        <v>0</v>
      </c>
      <c r="P94" s="147" cm="1">
        <f t="array" ref="P94">+INDEX($F$10:$F$109,MATCH(K94,$I$10:$I$109,),)</f>
        <v>0</v>
      </c>
      <c r="Q94" s="159">
        <f t="shared" si="8"/>
        <v>0</v>
      </c>
      <c r="R94" s="166" cm="1">
        <f t="array" ref="R94">+Q94-INDEX($G$10:$G$109,MATCH(K94,$I$10:$I$109,),)</f>
        <v>0</v>
      </c>
    </row>
    <row r="95" spans="2:18" hidden="1" outlineLevel="1" x14ac:dyDescent="0.35">
      <c r="B95" s="149" t="str">
        <f>+Summary!B94</f>
        <v>[project name]</v>
      </c>
      <c r="C95" s="150" cm="1">
        <f t="array" ref="C95">+SUMPRODUCT((Summary!$B$9:$B$108='Analysis I'!B95)*('Analysis I'!$C$5=Summary!$AC$5:$AR$5),Summary!$AC$9:$AR$108)</f>
        <v>0</v>
      </c>
      <c r="D95" s="150" cm="1">
        <f t="array" ref="D95">+SUMPRODUCT((Summary!$B$9:$B$108='Analysis I'!B95)*('Analysis I'!$C$5=Summary!$AT$5:$BI$5),Summary!$AT$9:$BI$108)</f>
        <v>0</v>
      </c>
      <c r="E95" s="150" cm="1">
        <f t="array" ref="E95">+SUMPRODUCT((Summary!$B$9:$B$108='Analysis I'!B95)*('Analysis I'!$C$5=Summary!$BK$5:$BZ$5),Summary!$BK$9:$BZ$108)</f>
        <v>0</v>
      </c>
      <c r="F95" s="151" cm="1">
        <f t="array" ref="F95">+SUMPRODUCT((Summary!$B$9:$B$108='Analysis I'!B95)*('Analysis I'!$C$5=Summary!$CB$5:$CQ$5),Summary!$CB$9:$CQ$108)</f>
        <v>0</v>
      </c>
      <c r="G95" s="160">
        <f t="shared" si="7"/>
        <v>0</v>
      </c>
      <c r="H95" s="73" cm="1">
        <f t="array" ref="H95">+G95-SUMPRODUCT((Summary!$B$9:$B$108='Analysis I'!B95)*('Analysis I'!$C$5=Summary!$L$5:$AA$5),Summary!$L$9:$AA$108)</f>
        <v>0</v>
      </c>
      <c r="I95" s="162">
        <f>+RANK(G95,$G$10:$G$109)+COUNTIF($G$10:G95,G95)-1</f>
        <v>86</v>
      </c>
      <c r="K95" s="164">
        <f t="shared" si="6"/>
        <v>86</v>
      </c>
      <c r="L95" s="149" t="str" cm="1">
        <f t="array" ref="L95">+INDEX($B$10:$B$109,MATCH(K95,$I$10:$I$109,),)</f>
        <v>[project name]</v>
      </c>
      <c r="M95" s="150" cm="1">
        <f t="array" ref="M95">+INDEX($C$10:$C$109,MATCH(K95,$I$10:$I$109,),)</f>
        <v>0</v>
      </c>
      <c r="N95" s="150" cm="1">
        <f t="array" ref="N95">+INDEX($D$10:$D$109,MATCH(K95,$I$10:$I$109,),)</f>
        <v>0</v>
      </c>
      <c r="O95" s="150" cm="1">
        <f t="array" ref="O95">+INDEX($E$10:$E$109,MATCH(K95,$I$10:$I$109,),)</f>
        <v>0</v>
      </c>
      <c r="P95" s="150" cm="1">
        <f t="array" ref="P95">+INDEX($F$10:$F$109,MATCH(K95,$I$10:$I$109,),)</f>
        <v>0</v>
      </c>
      <c r="Q95" s="160">
        <f t="shared" si="8"/>
        <v>0</v>
      </c>
      <c r="R95" s="166" cm="1">
        <f t="array" ref="R95">+Q95-INDEX($G$10:$G$109,MATCH(K95,$I$10:$I$109,),)</f>
        <v>0</v>
      </c>
    </row>
    <row r="96" spans="2:18" hidden="1" outlineLevel="1" x14ac:dyDescent="0.35">
      <c r="B96" s="146" t="str">
        <f>+Summary!B95</f>
        <v>[project name]</v>
      </c>
      <c r="C96" s="147" cm="1">
        <f t="array" ref="C96">+SUMPRODUCT((Summary!$B$9:$B$108='Analysis I'!B96)*('Analysis I'!$C$5=Summary!$AC$5:$AR$5),Summary!$AC$9:$AR$108)</f>
        <v>0</v>
      </c>
      <c r="D96" s="147" cm="1">
        <f t="array" ref="D96">+SUMPRODUCT((Summary!$B$9:$B$108='Analysis I'!B96)*('Analysis I'!$C$5=Summary!$AT$5:$BI$5),Summary!$AT$9:$BI$108)</f>
        <v>0</v>
      </c>
      <c r="E96" s="147" cm="1">
        <f t="array" ref="E96">+SUMPRODUCT((Summary!$B$9:$B$108='Analysis I'!B96)*('Analysis I'!$C$5=Summary!$BK$5:$BZ$5),Summary!$BK$9:$BZ$108)</f>
        <v>0</v>
      </c>
      <c r="F96" s="148" cm="1">
        <f t="array" ref="F96">+SUMPRODUCT((Summary!$B$9:$B$108='Analysis I'!B96)*('Analysis I'!$C$5=Summary!$CB$5:$CQ$5),Summary!$CB$9:$CQ$108)</f>
        <v>0</v>
      </c>
      <c r="G96" s="159">
        <f t="shared" si="7"/>
        <v>0</v>
      </c>
      <c r="H96" s="73" cm="1">
        <f t="array" ref="H96">+G96-SUMPRODUCT((Summary!$B$9:$B$108='Analysis I'!B96)*('Analysis I'!$C$5=Summary!$L$5:$AA$5),Summary!$L$9:$AA$108)</f>
        <v>0</v>
      </c>
      <c r="I96" s="161">
        <f>+RANK(G96,$G$10:$G$109)+COUNTIF($G$10:G96,G96)-1</f>
        <v>87</v>
      </c>
      <c r="K96" s="165">
        <f t="shared" si="6"/>
        <v>87</v>
      </c>
      <c r="L96" s="146" t="str" cm="1">
        <f t="array" ref="L96">+INDEX($B$10:$B$109,MATCH(K96,$I$10:$I$109,),)</f>
        <v>[project name]</v>
      </c>
      <c r="M96" s="147" cm="1">
        <f t="array" ref="M96">+INDEX($C$10:$C$109,MATCH(K96,$I$10:$I$109,),)</f>
        <v>0</v>
      </c>
      <c r="N96" s="147" cm="1">
        <f t="array" ref="N96">+INDEX($D$10:$D$109,MATCH(K96,$I$10:$I$109,),)</f>
        <v>0</v>
      </c>
      <c r="O96" s="147" cm="1">
        <f t="array" ref="O96">+INDEX($E$10:$E$109,MATCH(K96,$I$10:$I$109,),)</f>
        <v>0</v>
      </c>
      <c r="P96" s="147" cm="1">
        <f t="array" ref="P96">+INDEX($F$10:$F$109,MATCH(K96,$I$10:$I$109,),)</f>
        <v>0</v>
      </c>
      <c r="Q96" s="159">
        <f t="shared" si="8"/>
        <v>0</v>
      </c>
      <c r="R96" s="166" cm="1">
        <f t="array" ref="R96">+Q96-INDEX($G$10:$G$109,MATCH(K96,$I$10:$I$109,),)</f>
        <v>0</v>
      </c>
    </row>
    <row r="97" spans="2:18" hidden="1" outlineLevel="1" x14ac:dyDescent="0.35">
      <c r="B97" s="149" t="str">
        <f>+Summary!B96</f>
        <v>[project name]</v>
      </c>
      <c r="C97" s="150" cm="1">
        <f t="array" ref="C97">+SUMPRODUCT((Summary!$B$9:$B$108='Analysis I'!B97)*('Analysis I'!$C$5=Summary!$AC$5:$AR$5),Summary!$AC$9:$AR$108)</f>
        <v>0</v>
      </c>
      <c r="D97" s="150" cm="1">
        <f t="array" ref="D97">+SUMPRODUCT((Summary!$B$9:$B$108='Analysis I'!B97)*('Analysis I'!$C$5=Summary!$AT$5:$BI$5),Summary!$AT$9:$BI$108)</f>
        <v>0</v>
      </c>
      <c r="E97" s="150" cm="1">
        <f t="array" ref="E97">+SUMPRODUCT((Summary!$B$9:$B$108='Analysis I'!B97)*('Analysis I'!$C$5=Summary!$BK$5:$BZ$5),Summary!$BK$9:$BZ$108)</f>
        <v>0</v>
      </c>
      <c r="F97" s="151" cm="1">
        <f t="array" ref="F97">+SUMPRODUCT((Summary!$B$9:$B$108='Analysis I'!B97)*('Analysis I'!$C$5=Summary!$CB$5:$CQ$5),Summary!$CB$9:$CQ$108)</f>
        <v>0</v>
      </c>
      <c r="G97" s="160">
        <f t="shared" si="7"/>
        <v>0</v>
      </c>
      <c r="H97" s="73" cm="1">
        <f t="array" ref="H97">+G97-SUMPRODUCT((Summary!$B$9:$B$108='Analysis I'!B97)*('Analysis I'!$C$5=Summary!$L$5:$AA$5),Summary!$L$9:$AA$108)</f>
        <v>0</v>
      </c>
      <c r="I97" s="162">
        <f>+RANK(G97,$G$10:$G$109)+COUNTIF($G$10:G97,G97)-1</f>
        <v>88</v>
      </c>
      <c r="K97" s="164">
        <f t="shared" si="6"/>
        <v>88</v>
      </c>
      <c r="L97" s="149" t="str" cm="1">
        <f t="array" ref="L97">+INDEX($B$10:$B$109,MATCH(K97,$I$10:$I$109,),)</f>
        <v>[project name]</v>
      </c>
      <c r="M97" s="150" cm="1">
        <f t="array" ref="M97">+INDEX($C$10:$C$109,MATCH(K97,$I$10:$I$109,),)</f>
        <v>0</v>
      </c>
      <c r="N97" s="150" cm="1">
        <f t="array" ref="N97">+INDEX($D$10:$D$109,MATCH(K97,$I$10:$I$109,),)</f>
        <v>0</v>
      </c>
      <c r="O97" s="150" cm="1">
        <f t="array" ref="O97">+INDEX($E$10:$E$109,MATCH(K97,$I$10:$I$109,),)</f>
        <v>0</v>
      </c>
      <c r="P97" s="150" cm="1">
        <f t="array" ref="P97">+INDEX($F$10:$F$109,MATCH(K97,$I$10:$I$109,),)</f>
        <v>0</v>
      </c>
      <c r="Q97" s="160">
        <f t="shared" si="8"/>
        <v>0</v>
      </c>
      <c r="R97" s="166" cm="1">
        <f t="array" ref="R97">+Q97-INDEX($G$10:$G$109,MATCH(K97,$I$10:$I$109,),)</f>
        <v>0</v>
      </c>
    </row>
    <row r="98" spans="2:18" hidden="1" outlineLevel="1" x14ac:dyDescent="0.35">
      <c r="B98" s="146" t="str">
        <f>+Summary!B97</f>
        <v>[project name]</v>
      </c>
      <c r="C98" s="147" cm="1">
        <f t="array" ref="C98">+SUMPRODUCT((Summary!$B$9:$B$108='Analysis I'!B98)*('Analysis I'!$C$5=Summary!$AC$5:$AR$5),Summary!$AC$9:$AR$108)</f>
        <v>0</v>
      </c>
      <c r="D98" s="147" cm="1">
        <f t="array" ref="D98">+SUMPRODUCT((Summary!$B$9:$B$108='Analysis I'!B98)*('Analysis I'!$C$5=Summary!$AT$5:$BI$5),Summary!$AT$9:$BI$108)</f>
        <v>0</v>
      </c>
      <c r="E98" s="147" cm="1">
        <f t="array" ref="E98">+SUMPRODUCT((Summary!$B$9:$B$108='Analysis I'!B98)*('Analysis I'!$C$5=Summary!$BK$5:$BZ$5),Summary!$BK$9:$BZ$108)</f>
        <v>0</v>
      </c>
      <c r="F98" s="148" cm="1">
        <f t="array" ref="F98">+SUMPRODUCT((Summary!$B$9:$B$108='Analysis I'!B98)*('Analysis I'!$C$5=Summary!$CB$5:$CQ$5),Summary!$CB$9:$CQ$108)</f>
        <v>0</v>
      </c>
      <c r="G98" s="159">
        <f t="shared" si="7"/>
        <v>0</v>
      </c>
      <c r="H98" s="73" cm="1">
        <f t="array" ref="H98">+G98-SUMPRODUCT((Summary!$B$9:$B$108='Analysis I'!B98)*('Analysis I'!$C$5=Summary!$L$5:$AA$5),Summary!$L$9:$AA$108)</f>
        <v>0</v>
      </c>
      <c r="I98" s="161">
        <f>+RANK(G98,$G$10:$G$109)+COUNTIF($G$10:G98,G98)-1</f>
        <v>89</v>
      </c>
      <c r="K98" s="165">
        <f t="shared" si="6"/>
        <v>89</v>
      </c>
      <c r="L98" s="146" t="str" cm="1">
        <f t="array" ref="L98">+INDEX($B$10:$B$109,MATCH(K98,$I$10:$I$109,),)</f>
        <v>[project name]</v>
      </c>
      <c r="M98" s="147" cm="1">
        <f t="array" ref="M98">+INDEX($C$10:$C$109,MATCH(K98,$I$10:$I$109,),)</f>
        <v>0</v>
      </c>
      <c r="N98" s="147" cm="1">
        <f t="array" ref="N98">+INDEX($D$10:$D$109,MATCH(K98,$I$10:$I$109,),)</f>
        <v>0</v>
      </c>
      <c r="O98" s="147" cm="1">
        <f t="array" ref="O98">+INDEX($E$10:$E$109,MATCH(K98,$I$10:$I$109,),)</f>
        <v>0</v>
      </c>
      <c r="P98" s="147" cm="1">
        <f t="array" ref="P98">+INDEX($F$10:$F$109,MATCH(K98,$I$10:$I$109,),)</f>
        <v>0</v>
      </c>
      <c r="Q98" s="159">
        <f t="shared" si="8"/>
        <v>0</v>
      </c>
      <c r="R98" s="166" cm="1">
        <f t="array" ref="R98">+Q98-INDEX($G$10:$G$109,MATCH(K98,$I$10:$I$109,),)</f>
        <v>0</v>
      </c>
    </row>
    <row r="99" spans="2:18" hidden="1" outlineLevel="1" x14ac:dyDescent="0.35">
      <c r="B99" s="149" t="str">
        <f>+Summary!B98</f>
        <v>[project name]</v>
      </c>
      <c r="C99" s="150" cm="1">
        <f t="array" ref="C99">+SUMPRODUCT((Summary!$B$9:$B$108='Analysis I'!B99)*('Analysis I'!$C$5=Summary!$AC$5:$AR$5),Summary!$AC$9:$AR$108)</f>
        <v>0</v>
      </c>
      <c r="D99" s="150" cm="1">
        <f t="array" ref="D99">+SUMPRODUCT((Summary!$B$9:$B$108='Analysis I'!B99)*('Analysis I'!$C$5=Summary!$AT$5:$BI$5),Summary!$AT$9:$BI$108)</f>
        <v>0</v>
      </c>
      <c r="E99" s="150" cm="1">
        <f t="array" ref="E99">+SUMPRODUCT((Summary!$B$9:$B$108='Analysis I'!B99)*('Analysis I'!$C$5=Summary!$BK$5:$BZ$5),Summary!$BK$9:$BZ$108)</f>
        <v>0</v>
      </c>
      <c r="F99" s="151" cm="1">
        <f t="array" ref="F99">+SUMPRODUCT((Summary!$B$9:$B$108='Analysis I'!B99)*('Analysis I'!$C$5=Summary!$CB$5:$CQ$5),Summary!$CB$9:$CQ$108)</f>
        <v>0</v>
      </c>
      <c r="G99" s="160">
        <f t="shared" si="7"/>
        <v>0</v>
      </c>
      <c r="H99" s="73" cm="1">
        <f t="array" ref="H99">+G99-SUMPRODUCT((Summary!$B$9:$B$108='Analysis I'!B99)*('Analysis I'!$C$5=Summary!$L$5:$AA$5),Summary!$L$9:$AA$108)</f>
        <v>0</v>
      </c>
      <c r="I99" s="162">
        <f>+RANK(G99,$G$10:$G$109)+COUNTIF($G$10:G99,G99)-1</f>
        <v>90</v>
      </c>
      <c r="K99" s="164">
        <f t="shared" si="6"/>
        <v>90</v>
      </c>
      <c r="L99" s="149" t="str" cm="1">
        <f t="array" ref="L99">+INDEX($B$10:$B$109,MATCH(K99,$I$10:$I$109,),)</f>
        <v>[project name]</v>
      </c>
      <c r="M99" s="150" cm="1">
        <f t="array" ref="M99">+INDEX($C$10:$C$109,MATCH(K99,$I$10:$I$109,),)</f>
        <v>0</v>
      </c>
      <c r="N99" s="150" cm="1">
        <f t="array" ref="N99">+INDEX($D$10:$D$109,MATCH(K99,$I$10:$I$109,),)</f>
        <v>0</v>
      </c>
      <c r="O99" s="150" cm="1">
        <f t="array" ref="O99">+INDEX($E$10:$E$109,MATCH(K99,$I$10:$I$109,),)</f>
        <v>0</v>
      </c>
      <c r="P99" s="150" cm="1">
        <f t="array" ref="P99">+INDEX($F$10:$F$109,MATCH(K99,$I$10:$I$109,),)</f>
        <v>0</v>
      </c>
      <c r="Q99" s="160">
        <f t="shared" si="8"/>
        <v>0</v>
      </c>
      <c r="R99" s="166" cm="1">
        <f t="array" ref="R99">+Q99-INDEX($G$10:$G$109,MATCH(K99,$I$10:$I$109,),)</f>
        <v>0</v>
      </c>
    </row>
    <row r="100" spans="2:18" hidden="1" outlineLevel="1" x14ac:dyDescent="0.35">
      <c r="B100" s="146" t="str">
        <f>+Summary!B99</f>
        <v>[project name]</v>
      </c>
      <c r="C100" s="147" cm="1">
        <f t="array" ref="C100">+SUMPRODUCT((Summary!$B$9:$B$108='Analysis I'!B100)*('Analysis I'!$C$5=Summary!$AC$5:$AR$5),Summary!$AC$9:$AR$108)</f>
        <v>0</v>
      </c>
      <c r="D100" s="147" cm="1">
        <f t="array" ref="D100">+SUMPRODUCT((Summary!$B$9:$B$108='Analysis I'!B100)*('Analysis I'!$C$5=Summary!$AT$5:$BI$5),Summary!$AT$9:$BI$108)</f>
        <v>0</v>
      </c>
      <c r="E100" s="147" cm="1">
        <f t="array" ref="E100">+SUMPRODUCT((Summary!$B$9:$B$108='Analysis I'!B100)*('Analysis I'!$C$5=Summary!$BK$5:$BZ$5),Summary!$BK$9:$BZ$108)</f>
        <v>0</v>
      </c>
      <c r="F100" s="148" cm="1">
        <f t="array" ref="F100">+SUMPRODUCT((Summary!$B$9:$B$108='Analysis I'!B100)*('Analysis I'!$C$5=Summary!$CB$5:$CQ$5),Summary!$CB$9:$CQ$108)</f>
        <v>0</v>
      </c>
      <c r="G100" s="159">
        <f t="shared" si="7"/>
        <v>0</v>
      </c>
      <c r="H100" s="73" cm="1">
        <f t="array" ref="H100">+G100-SUMPRODUCT((Summary!$B$9:$B$108='Analysis I'!B100)*('Analysis I'!$C$5=Summary!$L$5:$AA$5),Summary!$L$9:$AA$108)</f>
        <v>0</v>
      </c>
      <c r="I100" s="161">
        <f>+RANK(G100,$G$10:$G$109)+COUNTIF($G$10:G100,G100)-1</f>
        <v>91</v>
      </c>
      <c r="K100" s="165">
        <f t="shared" si="6"/>
        <v>91</v>
      </c>
      <c r="L100" s="146" t="str" cm="1">
        <f t="array" ref="L100">+INDEX($B$10:$B$109,MATCH(K100,$I$10:$I$109,),)</f>
        <v>[project name]</v>
      </c>
      <c r="M100" s="147" cm="1">
        <f t="array" ref="M100">+INDEX($C$10:$C$109,MATCH(K100,$I$10:$I$109,),)</f>
        <v>0</v>
      </c>
      <c r="N100" s="147" cm="1">
        <f t="array" ref="N100">+INDEX($D$10:$D$109,MATCH(K100,$I$10:$I$109,),)</f>
        <v>0</v>
      </c>
      <c r="O100" s="147" cm="1">
        <f t="array" ref="O100">+INDEX($E$10:$E$109,MATCH(K100,$I$10:$I$109,),)</f>
        <v>0</v>
      </c>
      <c r="P100" s="147" cm="1">
        <f t="array" ref="P100">+INDEX($F$10:$F$109,MATCH(K100,$I$10:$I$109,),)</f>
        <v>0</v>
      </c>
      <c r="Q100" s="159">
        <f t="shared" si="8"/>
        <v>0</v>
      </c>
      <c r="R100" s="166" cm="1">
        <f t="array" ref="R100">+Q100-INDEX($G$10:$G$109,MATCH(K100,$I$10:$I$109,),)</f>
        <v>0</v>
      </c>
    </row>
    <row r="101" spans="2:18" hidden="1" outlineLevel="1" x14ac:dyDescent="0.35">
      <c r="B101" s="149" t="str">
        <f>+Summary!B100</f>
        <v>[project name]</v>
      </c>
      <c r="C101" s="150" cm="1">
        <f t="array" ref="C101">+SUMPRODUCT((Summary!$B$9:$B$108='Analysis I'!B101)*('Analysis I'!$C$5=Summary!$AC$5:$AR$5),Summary!$AC$9:$AR$108)</f>
        <v>0</v>
      </c>
      <c r="D101" s="150" cm="1">
        <f t="array" ref="D101">+SUMPRODUCT((Summary!$B$9:$B$108='Analysis I'!B101)*('Analysis I'!$C$5=Summary!$AT$5:$BI$5),Summary!$AT$9:$BI$108)</f>
        <v>0</v>
      </c>
      <c r="E101" s="150" cm="1">
        <f t="array" ref="E101">+SUMPRODUCT((Summary!$B$9:$B$108='Analysis I'!B101)*('Analysis I'!$C$5=Summary!$BK$5:$BZ$5),Summary!$BK$9:$BZ$108)</f>
        <v>0</v>
      </c>
      <c r="F101" s="151" cm="1">
        <f t="array" ref="F101">+SUMPRODUCT((Summary!$B$9:$B$108='Analysis I'!B101)*('Analysis I'!$C$5=Summary!$CB$5:$CQ$5),Summary!$CB$9:$CQ$108)</f>
        <v>0</v>
      </c>
      <c r="G101" s="160">
        <f t="shared" si="7"/>
        <v>0</v>
      </c>
      <c r="H101" s="73" cm="1">
        <f t="array" ref="H101">+G101-SUMPRODUCT((Summary!$B$9:$B$108='Analysis I'!B101)*('Analysis I'!$C$5=Summary!$L$5:$AA$5),Summary!$L$9:$AA$108)</f>
        <v>0</v>
      </c>
      <c r="I101" s="162">
        <f>+RANK(G101,$G$10:$G$109)+COUNTIF($G$10:G101,G101)-1</f>
        <v>92</v>
      </c>
      <c r="K101" s="164">
        <f t="shared" si="6"/>
        <v>92</v>
      </c>
      <c r="L101" s="149" t="str" cm="1">
        <f t="array" ref="L101">+INDEX($B$10:$B$109,MATCH(K101,$I$10:$I$109,),)</f>
        <v>[project name]</v>
      </c>
      <c r="M101" s="150" cm="1">
        <f t="array" ref="M101">+INDEX($C$10:$C$109,MATCH(K101,$I$10:$I$109,),)</f>
        <v>0</v>
      </c>
      <c r="N101" s="150" cm="1">
        <f t="array" ref="N101">+INDEX($D$10:$D$109,MATCH(K101,$I$10:$I$109,),)</f>
        <v>0</v>
      </c>
      <c r="O101" s="150" cm="1">
        <f t="array" ref="O101">+INDEX($E$10:$E$109,MATCH(K101,$I$10:$I$109,),)</f>
        <v>0</v>
      </c>
      <c r="P101" s="150" cm="1">
        <f t="array" ref="P101">+INDEX($F$10:$F$109,MATCH(K101,$I$10:$I$109,),)</f>
        <v>0</v>
      </c>
      <c r="Q101" s="160">
        <f t="shared" si="8"/>
        <v>0</v>
      </c>
      <c r="R101" s="166" cm="1">
        <f t="array" ref="R101">+Q101-INDEX($G$10:$G$109,MATCH(K101,$I$10:$I$109,),)</f>
        <v>0</v>
      </c>
    </row>
    <row r="102" spans="2:18" hidden="1" outlineLevel="1" x14ac:dyDescent="0.35">
      <c r="B102" s="146" t="str">
        <f>+Summary!B101</f>
        <v>[project name]</v>
      </c>
      <c r="C102" s="147" cm="1">
        <f t="array" ref="C102">+SUMPRODUCT((Summary!$B$9:$B$108='Analysis I'!B102)*('Analysis I'!$C$5=Summary!$AC$5:$AR$5),Summary!$AC$9:$AR$108)</f>
        <v>0</v>
      </c>
      <c r="D102" s="147" cm="1">
        <f t="array" ref="D102">+SUMPRODUCT((Summary!$B$9:$B$108='Analysis I'!B102)*('Analysis I'!$C$5=Summary!$AT$5:$BI$5),Summary!$AT$9:$BI$108)</f>
        <v>0</v>
      </c>
      <c r="E102" s="147" cm="1">
        <f t="array" ref="E102">+SUMPRODUCT((Summary!$B$9:$B$108='Analysis I'!B102)*('Analysis I'!$C$5=Summary!$BK$5:$BZ$5),Summary!$BK$9:$BZ$108)</f>
        <v>0</v>
      </c>
      <c r="F102" s="148" cm="1">
        <f t="array" ref="F102">+SUMPRODUCT((Summary!$B$9:$B$108='Analysis I'!B102)*('Analysis I'!$C$5=Summary!$CB$5:$CQ$5),Summary!$CB$9:$CQ$108)</f>
        <v>0</v>
      </c>
      <c r="G102" s="159">
        <f t="shared" si="7"/>
        <v>0</v>
      </c>
      <c r="H102" s="73" cm="1">
        <f t="array" ref="H102">+G102-SUMPRODUCT((Summary!$B$9:$B$108='Analysis I'!B102)*('Analysis I'!$C$5=Summary!$L$5:$AA$5),Summary!$L$9:$AA$108)</f>
        <v>0</v>
      </c>
      <c r="I102" s="161">
        <f>+RANK(G102,$G$10:$G$109)+COUNTIF($G$10:G102,G102)-1</f>
        <v>93</v>
      </c>
      <c r="K102" s="165">
        <f t="shared" si="6"/>
        <v>93</v>
      </c>
      <c r="L102" s="146" t="str" cm="1">
        <f t="array" ref="L102">+INDEX($B$10:$B$109,MATCH(K102,$I$10:$I$109,),)</f>
        <v>[project name]</v>
      </c>
      <c r="M102" s="147" cm="1">
        <f t="array" ref="M102">+INDEX($C$10:$C$109,MATCH(K102,$I$10:$I$109,),)</f>
        <v>0</v>
      </c>
      <c r="N102" s="147" cm="1">
        <f t="array" ref="N102">+INDEX($D$10:$D$109,MATCH(K102,$I$10:$I$109,),)</f>
        <v>0</v>
      </c>
      <c r="O102" s="147" cm="1">
        <f t="array" ref="O102">+INDEX($E$10:$E$109,MATCH(K102,$I$10:$I$109,),)</f>
        <v>0</v>
      </c>
      <c r="P102" s="147" cm="1">
        <f t="array" ref="P102">+INDEX($F$10:$F$109,MATCH(K102,$I$10:$I$109,),)</f>
        <v>0</v>
      </c>
      <c r="Q102" s="159">
        <f t="shared" si="8"/>
        <v>0</v>
      </c>
      <c r="R102" s="166" cm="1">
        <f t="array" ref="R102">+Q102-INDEX($G$10:$G$109,MATCH(K102,$I$10:$I$109,),)</f>
        <v>0</v>
      </c>
    </row>
    <row r="103" spans="2:18" hidden="1" outlineLevel="1" x14ac:dyDescent="0.35">
      <c r="B103" s="149" t="str">
        <f>+Summary!B102</f>
        <v>[project name]</v>
      </c>
      <c r="C103" s="150" cm="1">
        <f t="array" ref="C103">+SUMPRODUCT((Summary!$B$9:$B$108='Analysis I'!B103)*('Analysis I'!$C$5=Summary!$AC$5:$AR$5),Summary!$AC$9:$AR$108)</f>
        <v>0</v>
      </c>
      <c r="D103" s="150" cm="1">
        <f t="array" ref="D103">+SUMPRODUCT((Summary!$B$9:$B$108='Analysis I'!B103)*('Analysis I'!$C$5=Summary!$AT$5:$BI$5),Summary!$AT$9:$BI$108)</f>
        <v>0</v>
      </c>
      <c r="E103" s="150" cm="1">
        <f t="array" ref="E103">+SUMPRODUCT((Summary!$B$9:$B$108='Analysis I'!B103)*('Analysis I'!$C$5=Summary!$BK$5:$BZ$5),Summary!$BK$9:$BZ$108)</f>
        <v>0</v>
      </c>
      <c r="F103" s="151" cm="1">
        <f t="array" ref="F103">+SUMPRODUCT((Summary!$B$9:$B$108='Analysis I'!B103)*('Analysis I'!$C$5=Summary!$CB$5:$CQ$5),Summary!$CB$9:$CQ$108)</f>
        <v>0</v>
      </c>
      <c r="G103" s="160">
        <f t="shared" si="7"/>
        <v>0</v>
      </c>
      <c r="H103" s="73" cm="1">
        <f t="array" ref="H103">+G103-SUMPRODUCT((Summary!$B$9:$B$108='Analysis I'!B103)*('Analysis I'!$C$5=Summary!$L$5:$AA$5),Summary!$L$9:$AA$108)</f>
        <v>0</v>
      </c>
      <c r="I103" s="162">
        <f>+RANK(G103,$G$10:$G$109)+COUNTIF($G$10:G103,G103)-1</f>
        <v>94</v>
      </c>
      <c r="K103" s="164">
        <f t="shared" si="6"/>
        <v>94</v>
      </c>
      <c r="L103" s="149" t="str" cm="1">
        <f t="array" ref="L103">+INDEX($B$10:$B$109,MATCH(K103,$I$10:$I$109,),)</f>
        <v>[project name]</v>
      </c>
      <c r="M103" s="150" cm="1">
        <f t="array" ref="M103">+INDEX($C$10:$C$109,MATCH(K103,$I$10:$I$109,),)</f>
        <v>0</v>
      </c>
      <c r="N103" s="150" cm="1">
        <f t="array" ref="N103">+INDEX($D$10:$D$109,MATCH(K103,$I$10:$I$109,),)</f>
        <v>0</v>
      </c>
      <c r="O103" s="150" cm="1">
        <f t="array" ref="O103">+INDEX($E$10:$E$109,MATCH(K103,$I$10:$I$109,),)</f>
        <v>0</v>
      </c>
      <c r="P103" s="150" cm="1">
        <f t="array" ref="P103">+INDEX($F$10:$F$109,MATCH(K103,$I$10:$I$109,),)</f>
        <v>0</v>
      </c>
      <c r="Q103" s="160">
        <f t="shared" si="8"/>
        <v>0</v>
      </c>
      <c r="R103" s="166" cm="1">
        <f t="array" ref="R103">+Q103-INDEX($G$10:$G$109,MATCH(K103,$I$10:$I$109,),)</f>
        <v>0</v>
      </c>
    </row>
    <row r="104" spans="2:18" hidden="1" outlineLevel="1" x14ac:dyDescent="0.35">
      <c r="B104" s="146" t="str">
        <f>+Summary!B103</f>
        <v>[project name]</v>
      </c>
      <c r="C104" s="147" cm="1">
        <f t="array" ref="C104">+SUMPRODUCT((Summary!$B$9:$B$108='Analysis I'!B104)*('Analysis I'!$C$5=Summary!$AC$5:$AR$5),Summary!$AC$9:$AR$108)</f>
        <v>0</v>
      </c>
      <c r="D104" s="147" cm="1">
        <f t="array" ref="D104">+SUMPRODUCT((Summary!$B$9:$B$108='Analysis I'!B104)*('Analysis I'!$C$5=Summary!$AT$5:$BI$5),Summary!$AT$9:$BI$108)</f>
        <v>0</v>
      </c>
      <c r="E104" s="147" cm="1">
        <f t="array" ref="E104">+SUMPRODUCT((Summary!$B$9:$B$108='Analysis I'!B104)*('Analysis I'!$C$5=Summary!$BK$5:$BZ$5),Summary!$BK$9:$BZ$108)</f>
        <v>0</v>
      </c>
      <c r="F104" s="148" cm="1">
        <f t="array" ref="F104">+SUMPRODUCT((Summary!$B$9:$B$108='Analysis I'!B104)*('Analysis I'!$C$5=Summary!$CB$5:$CQ$5),Summary!$CB$9:$CQ$108)</f>
        <v>0</v>
      </c>
      <c r="G104" s="159">
        <f t="shared" si="7"/>
        <v>0</v>
      </c>
      <c r="H104" s="73" cm="1">
        <f t="array" ref="H104">+G104-SUMPRODUCT((Summary!$B$9:$B$108='Analysis I'!B104)*('Analysis I'!$C$5=Summary!$L$5:$AA$5),Summary!$L$9:$AA$108)</f>
        <v>0</v>
      </c>
      <c r="I104" s="161">
        <f>+RANK(G104,$G$10:$G$109)+COUNTIF($G$10:G104,G104)-1</f>
        <v>95</v>
      </c>
      <c r="K104" s="165">
        <f t="shared" si="6"/>
        <v>95</v>
      </c>
      <c r="L104" s="146" t="str" cm="1">
        <f t="array" ref="L104">+INDEX($B$10:$B$109,MATCH(K104,$I$10:$I$109,),)</f>
        <v>[project name]</v>
      </c>
      <c r="M104" s="147" cm="1">
        <f t="array" ref="M104">+INDEX($C$10:$C$109,MATCH(K104,$I$10:$I$109,),)</f>
        <v>0</v>
      </c>
      <c r="N104" s="147" cm="1">
        <f t="array" ref="N104">+INDEX($D$10:$D$109,MATCH(K104,$I$10:$I$109,),)</f>
        <v>0</v>
      </c>
      <c r="O104" s="147" cm="1">
        <f t="array" ref="O104">+INDEX($E$10:$E$109,MATCH(K104,$I$10:$I$109,),)</f>
        <v>0</v>
      </c>
      <c r="P104" s="147" cm="1">
        <f t="array" ref="P104">+INDEX($F$10:$F$109,MATCH(K104,$I$10:$I$109,),)</f>
        <v>0</v>
      </c>
      <c r="Q104" s="159">
        <f t="shared" si="8"/>
        <v>0</v>
      </c>
      <c r="R104" s="166" cm="1">
        <f t="array" ref="R104">+Q104-INDEX($G$10:$G$109,MATCH(K104,$I$10:$I$109,),)</f>
        <v>0</v>
      </c>
    </row>
    <row r="105" spans="2:18" hidden="1" outlineLevel="1" x14ac:dyDescent="0.35">
      <c r="B105" s="149" t="str">
        <f>+Summary!B104</f>
        <v>[project name]</v>
      </c>
      <c r="C105" s="150" cm="1">
        <f t="array" ref="C105">+SUMPRODUCT((Summary!$B$9:$B$108='Analysis I'!B105)*('Analysis I'!$C$5=Summary!$AC$5:$AR$5),Summary!$AC$9:$AR$108)</f>
        <v>0</v>
      </c>
      <c r="D105" s="150" cm="1">
        <f t="array" ref="D105">+SUMPRODUCT((Summary!$B$9:$B$108='Analysis I'!B105)*('Analysis I'!$C$5=Summary!$AT$5:$BI$5),Summary!$AT$9:$BI$108)</f>
        <v>0</v>
      </c>
      <c r="E105" s="150" cm="1">
        <f t="array" ref="E105">+SUMPRODUCT((Summary!$B$9:$B$108='Analysis I'!B105)*('Analysis I'!$C$5=Summary!$BK$5:$BZ$5),Summary!$BK$9:$BZ$108)</f>
        <v>0</v>
      </c>
      <c r="F105" s="151" cm="1">
        <f t="array" ref="F105">+SUMPRODUCT((Summary!$B$9:$B$108='Analysis I'!B105)*('Analysis I'!$C$5=Summary!$CB$5:$CQ$5),Summary!$CB$9:$CQ$108)</f>
        <v>0</v>
      </c>
      <c r="G105" s="160">
        <f t="shared" si="7"/>
        <v>0</v>
      </c>
      <c r="H105" s="73" cm="1">
        <f t="array" ref="H105">+G105-SUMPRODUCT((Summary!$B$9:$B$108='Analysis I'!B105)*('Analysis I'!$C$5=Summary!$L$5:$AA$5),Summary!$L$9:$AA$108)</f>
        <v>0</v>
      </c>
      <c r="I105" s="162">
        <f>+RANK(G105,$G$10:$G$109)+COUNTIF($G$10:G105,G105)-1</f>
        <v>96</v>
      </c>
      <c r="K105" s="164">
        <f t="shared" si="6"/>
        <v>96</v>
      </c>
      <c r="L105" s="149" t="str" cm="1">
        <f t="array" ref="L105">+INDEX($B$10:$B$109,MATCH(K105,$I$10:$I$109,),)</f>
        <v>[project name]</v>
      </c>
      <c r="M105" s="150" cm="1">
        <f t="array" ref="M105">+INDEX($C$10:$C$109,MATCH(K105,$I$10:$I$109,),)</f>
        <v>0</v>
      </c>
      <c r="N105" s="150" cm="1">
        <f t="array" ref="N105">+INDEX($D$10:$D$109,MATCH(K105,$I$10:$I$109,),)</f>
        <v>0</v>
      </c>
      <c r="O105" s="150" cm="1">
        <f t="array" ref="O105">+INDEX($E$10:$E$109,MATCH(K105,$I$10:$I$109,),)</f>
        <v>0</v>
      </c>
      <c r="P105" s="150" cm="1">
        <f t="array" ref="P105">+INDEX($F$10:$F$109,MATCH(K105,$I$10:$I$109,),)</f>
        <v>0</v>
      </c>
      <c r="Q105" s="160">
        <f t="shared" si="8"/>
        <v>0</v>
      </c>
      <c r="R105" s="166" cm="1">
        <f t="array" ref="R105">+Q105-INDEX($G$10:$G$109,MATCH(K105,$I$10:$I$109,),)</f>
        <v>0</v>
      </c>
    </row>
    <row r="106" spans="2:18" hidden="1" outlineLevel="1" x14ac:dyDescent="0.35">
      <c r="B106" s="146" t="str">
        <f>+Summary!B105</f>
        <v>[project name]</v>
      </c>
      <c r="C106" s="147" cm="1">
        <f t="array" ref="C106">+SUMPRODUCT((Summary!$B$9:$B$108='Analysis I'!B106)*('Analysis I'!$C$5=Summary!$AC$5:$AR$5),Summary!$AC$9:$AR$108)</f>
        <v>0</v>
      </c>
      <c r="D106" s="147" cm="1">
        <f t="array" ref="D106">+SUMPRODUCT((Summary!$B$9:$B$108='Analysis I'!B106)*('Analysis I'!$C$5=Summary!$AT$5:$BI$5),Summary!$AT$9:$BI$108)</f>
        <v>0</v>
      </c>
      <c r="E106" s="147" cm="1">
        <f t="array" ref="E106">+SUMPRODUCT((Summary!$B$9:$B$108='Analysis I'!B106)*('Analysis I'!$C$5=Summary!$BK$5:$BZ$5),Summary!$BK$9:$BZ$108)</f>
        <v>0</v>
      </c>
      <c r="F106" s="148" cm="1">
        <f t="array" ref="F106">+SUMPRODUCT((Summary!$B$9:$B$108='Analysis I'!B106)*('Analysis I'!$C$5=Summary!$CB$5:$CQ$5),Summary!$CB$9:$CQ$108)</f>
        <v>0</v>
      </c>
      <c r="G106" s="159">
        <f t="shared" si="7"/>
        <v>0</v>
      </c>
      <c r="H106" s="73" cm="1">
        <f t="array" ref="H106">+G106-SUMPRODUCT((Summary!$B$9:$B$108='Analysis I'!B106)*('Analysis I'!$C$5=Summary!$L$5:$AA$5),Summary!$L$9:$AA$108)</f>
        <v>0</v>
      </c>
      <c r="I106" s="161">
        <f>+RANK(G106,$G$10:$G$109)+COUNTIF($G$10:G106,G106)-1</f>
        <v>97</v>
      </c>
      <c r="K106" s="165">
        <f t="shared" si="6"/>
        <v>97</v>
      </c>
      <c r="L106" s="146" t="str" cm="1">
        <f t="array" ref="L106">+INDEX($B$10:$B$109,MATCH(K106,$I$10:$I$109,),)</f>
        <v>[project name]</v>
      </c>
      <c r="M106" s="147" cm="1">
        <f t="array" ref="M106">+INDEX($C$10:$C$109,MATCH(K106,$I$10:$I$109,),)</f>
        <v>0</v>
      </c>
      <c r="N106" s="147" cm="1">
        <f t="array" ref="N106">+INDEX($D$10:$D$109,MATCH(K106,$I$10:$I$109,),)</f>
        <v>0</v>
      </c>
      <c r="O106" s="147" cm="1">
        <f t="array" ref="O106">+INDEX($E$10:$E$109,MATCH(K106,$I$10:$I$109,),)</f>
        <v>0</v>
      </c>
      <c r="P106" s="147" cm="1">
        <f t="array" ref="P106">+INDEX($F$10:$F$109,MATCH(K106,$I$10:$I$109,),)</f>
        <v>0</v>
      </c>
      <c r="Q106" s="159">
        <f t="shared" si="8"/>
        <v>0</v>
      </c>
      <c r="R106" s="166" cm="1">
        <f t="array" ref="R106">+Q106-INDEX($G$10:$G$109,MATCH(K106,$I$10:$I$109,),)</f>
        <v>0</v>
      </c>
    </row>
    <row r="107" spans="2:18" hidden="1" outlineLevel="1" x14ac:dyDescent="0.35">
      <c r="B107" s="149" t="str">
        <f>+Summary!B106</f>
        <v>[project name]</v>
      </c>
      <c r="C107" s="150" cm="1">
        <f t="array" ref="C107">+SUMPRODUCT((Summary!$B$9:$B$108='Analysis I'!B107)*('Analysis I'!$C$5=Summary!$AC$5:$AR$5),Summary!$AC$9:$AR$108)</f>
        <v>0</v>
      </c>
      <c r="D107" s="150" cm="1">
        <f t="array" ref="D107">+SUMPRODUCT((Summary!$B$9:$B$108='Analysis I'!B107)*('Analysis I'!$C$5=Summary!$AT$5:$BI$5),Summary!$AT$9:$BI$108)</f>
        <v>0</v>
      </c>
      <c r="E107" s="150" cm="1">
        <f t="array" ref="E107">+SUMPRODUCT((Summary!$B$9:$B$108='Analysis I'!B107)*('Analysis I'!$C$5=Summary!$BK$5:$BZ$5),Summary!$BK$9:$BZ$108)</f>
        <v>0</v>
      </c>
      <c r="F107" s="151" cm="1">
        <f t="array" ref="F107">+SUMPRODUCT((Summary!$B$9:$B$108='Analysis I'!B107)*('Analysis I'!$C$5=Summary!$CB$5:$CQ$5),Summary!$CB$9:$CQ$108)</f>
        <v>0</v>
      </c>
      <c r="G107" s="160">
        <f t="shared" si="7"/>
        <v>0</v>
      </c>
      <c r="H107" s="73" cm="1">
        <f t="array" ref="H107">+G107-SUMPRODUCT((Summary!$B$9:$B$108='Analysis I'!B107)*('Analysis I'!$C$5=Summary!$L$5:$AA$5),Summary!$L$9:$AA$108)</f>
        <v>0</v>
      </c>
      <c r="I107" s="162">
        <f>+RANK(G107,$G$10:$G$109)+COUNTIF($G$10:G107,G107)-1</f>
        <v>98</v>
      </c>
      <c r="K107" s="164">
        <f t="shared" si="6"/>
        <v>98</v>
      </c>
      <c r="L107" s="149" t="str" cm="1">
        <f t="array" ref="L107">+INDEX($B$10:$B$109,MATCH(K107,$I$10:$I$109,),)</f>
        <v>[project name]</v>
      </c>
      <c r="M107" s="150" cm="1">
        <f t="array" ref="M107">+INDEX($C$10:$C$109,MATCH(K107,$I$10:$I$109,),)</f>
        <v>0</v>
      </c>
      <c r="N107" s="150" cm="1">
        <f t="array" ref="N107">+INDEX($D$10:$D$109,MATCH(K107,$I$10:$I$109,),)</f>
        <v>0</v>
      </c>
      <c r="O107" s="150" cm="1">
        <f t="array" ref="O107">+INDEX($E$10:$E$109,MATCH(K107,$I$10:$I$109,),)</f>
        <v>0</v>
      </c>
      <c r="P107" s="150" cm="1">
        <f t="array" ref="P107">+INDEX($F$10:$F$109,MATCH(K107,$I$10:$I$109,),)</f>
        <v>0</v>
      </c>
      <c r="Q107" s="160">
        <f t="shared" si="8"/>
        <v>0</v>
      </c>
      <c r="R107" s="166" cm="1">
        <f t="array" ref="R107">+Q107-INDEX($G$10:$G$109,MATCH(K107,$I$10:$I$109,),)</f>
        <v>0</v>
      </c>
    </row>
    <row r="108" spans="2:18" hidden="1" outlineLevel="1" x14ac:dyDescent="0.35">
      <c r="B108" s="146" t="str">
        <f>+Summary!B107</f>
        <v>[project name]</v>
      </c>
      <c r="C108" s="147" cm="1">
        <f t="array" ref="C108">+SUMPRODUCT((Summary!$B$9:$B$108='Analysis I'!B108)*('Analysis I'!$C$5=Summary!$AC$5:$AR$5),Summary!$AC$9:$AR$108)</f>
        <v>0</v>
      </c>
      <c r="D108" s="147" cm="1">
        <f t="array" ref="D108">+SUMPRODUCT((Summary!$B$9:$B$108='Analysis I'!B108)*('Analysis I'!$C$5=Summary!$AT$5:$BI$5),Summary!$AT$9:$BI$108)</f>
        <v>0</v>
      </c>
      <c r="E108" s="147" cm="1">
        <f t="array" ref="E108">+SUMPRODUCT((Summary!$B$9:$B$108='Analysis I'!B108)*('Analysis I'!$C$5=Summary!$BK$5:$BZ$5),Summary!$BK$9:$BZ$108)</f>
        <v>0</v>
      </c>
      <c r="F108" s="148" cm="1">
        <f t="array" ref="F108">+SUMPRODUCT((Summary!$B$9:$B$108='Analysis I'!B108)*('Analysis I'!$C$5=Summary!$CB$5:$CQ$5),Summary!$CB$9:$CQ$108)</f>
        <v>0</v>
      </c>
      <c r="G108" s="159">
        <f t="shared" si="7"/>
        <v>0</v>
      </c>
      <c r="H108" s="73" cm="1">
        <f t="array" ref="H108">+G108-SUMPRODUCT((Summary!$B$9:$B$108='Analysis I'!B108)*('Analysis I'!$C$5=Summary!$L$5:$AA$5),Summary!$L$9:$AA$108)</f>
        <v>0</v>
      </c>
      <c r="I108" s="161">
        <f>+RANK(G108,$G$10:$G$109)+COUNTIF($G$10:G108,G108)-1</f>
        <v>99</v>
      </c>
      <c r="K108" s="165">
        <f t="shared" si="6"/>
        <v>99</v>
      </c>
      <c r="L108" s="146" t="str" cm="1">
        <f t="array" ref="L108">+INDEX($B$10:$B$109,MATCH(K108,$I$10:$I$109,),)</f>
        <v>[project name]</v>
      </c>
      <c r="M108" s="147" cm="1">
        <f t="array" ref="M108">+INDEX($C$10:$C$109,MATCH(K108,$I$10:$I$109,),)</f>
        <v>0</v>
      </c>
      <c r="N108" s="147" cm="1">
        <f t="array" ref="N108">+INDEX($D$10:$D$109,MATCH(K108,$I$10:$I$109,),)</f>
        <v>0</v>
      </c>
      <c r="O108" s="147" cm="1">
        <f t="array" ref="O108">+INDEX($E$10:$E$109,MATCH(K108,$I$10:$I$109,),)</f>
        <v>0</v>
      </c>
      <c r="P108" s="147" cm="1">
        <f t="array" ref="P108">+INDEX($F$10:$F$109,MATCH(K108,$I$10:$I$109,),)</f>
        <v>0</v>
      </c>
      <c r="Q108" s="159">
        <f t="shared" si="8"/>
        <v>0</v>
      </c>
      <c r="R108" s="166" cm="1">
        <f t="array" ref="R108">+Q108-INDEX($G$10:$G$109,MATCH(K108,$I$10:$I$109,),)</f>
        <v>0</v>
      </c>
    </row>
    <row r="109" spans="2:18" hidden="1" outlineLevel="1" x14ac:dyDescent="0.35">
      <c r="B109" s="149" t="str">
        <f>+Summary!B108</f>
        <v>[project name]</v>
      </c>
      <c r="C109" s="150" cm="1">
        <f t="array" ref="C109">+SUMPRODUCT((Summary!$B$9:$B$108='Analysis I'!B109)*('Analysis I'!$C$5=Summary!$AC$5:$AR$5),Summary!$AC$9:$AR$108)</f>
        <v>0</v>
      </c>
      <c r="D109" s="150" cm="1">
        <f t="array" ref="D109">+SUMPRODUCT((Summary!$B$9:$B$108='Analysis I'!B109)*('Analysis I'!$C$5=Summary!$AT$5:$BI$5),Summary!$AT$9:$BI$108)</f>
        <v>0</v>
      </c>
      <c r="E109" s="150" cm="1">
        <f t="array" ref="E109">+SUMPRODUCT((Summary!$B$9:$B$108='Analysis I'!B109)*('Analysis I'!$C$5=Summary!$BK$5:$BZ$5),Summary!$BK$9:$BZ$108)</f>
        <v>0</v>
      </c>
      <c r="F109" s="151" cm="1">
        <f t="array" ref="F109">+SUMPRODUCT((Summary!$B$9:$B$108='Analysis I'!B109)*('Analysis I'!$C$5=Summary!$CB$5:$CQ$5),Summary!$CB$9:$CQ$108)</f>
        <v>0</v>
      </c>
      <c r="G109" s="160">
        <f t="shared" si="7"/>
        <v>0</v>
      </c>
      <c r="H109" s="73" cm="1">
        <f t="array" ref="H109">+G109-SUMPRODUCT((Summary!$B$9:$B$108='Analysis I'!B109)*('Analysis I'!$C$5=Summary!$L$5:$AA$5),Summary!$L$9:$AA$108)</f>
        <v>0</v>
      </c>
      <c r="I109" s="162">
        <f>+RANK(G109,$G$10:$G$109)+COUNTIF($G$10:G109,G109)-1</f>
        <v>100</v>
      </c>
      <c r="K109" s="164">
        <f t="shared" si="6"/>
        <v>100</v>
      </c>
      <c r="L109" s="149" t="str" cm="1">
        <f t="array" ref="L109">+INDEX($B$10:$B$109,MATCH(K109,$I$10:$I$109,),)</f>
        <v>[project name]</v>
      </c>
      <c r="M109" s="150" cm="1">
        <f t="array" ref="M109">+INDEX($C$10:$C$109,MATCH(K109,$I$10:$I$109,),)</f>
        <v>0</v>
      </c>
      <c r="N109" s="150" cm="1">
        <f t="array" ref="N109">+INDEX($D$10:$D$109,MATCH(K109,$I$10:$I$109,),)</f>
        <v>0</v>
      </c>
      <c r="O109" s="150" cm="1">
        <f t="array" ref="O109">+INDEX($E$10:$E$109,MATCH(K109,$I$10:$I$109,),)</f>
        <v>0</v>
      </c>
      <c r="P109" s="150" cm="1">
        <f t="array" ref="P109">+INDEX($F$10:$F$109,MATCH(K109,$I$10:$I$109,),)</f>
        <v>0</v>
      </c>
      <c r="Q109" s="160">
        <f t="shared" si="8"/>
        <v>0</v>
      </c>
      <c r="R109" s="166" cm="1">
        <f t="array" ref="R109">+Q109-INDEX($G$10:$G$109,MATCH(K109,$I$10:$I$109,),)</f>
        <v>0</v>
      </c>
    </row>
    <row r="110" spans="2:18" ht="15" collapsed="1" thickBot="1" x14ac:dyDescent="0.4">
      <c r="B110" s="192" t="s">
        <v>38</v>
      </c>
      <c r="C110" s="144">
        <f>+SUM(C10:C109)</f>
        <v>64.095997206013152</v>
      </c>
      <c r="D110" s="144">
        <f t="shared" ref="D110:G110" si="9">+SUM(D10:D109)</f>
        <v>78.539745577517735</v>
      </c>
      <c r="E110" s="144">
        <f t="shared" si="9"/>
        <v>74.54300820368374</v>
      </c>
      <c r="F110" s="145">
        <f t="shared" si="9"/>
        <v>11.190133506662963</v>
      </c>
      <c r="G110" s="153">
        <f t="shared" si="9"/>
        <v>228.36888449387757</v>
      </c>
      <c r="K110" s="144"/>
      <c r="L110" s="143" t="s">
        <v>38</v>
      </c>
      <c r="M110" s="144">
        <f>+SUM(M10:M109)</f>
        <v>64.095997206013138</v>
      </c>
      <c r="N110" s="144">
        <f t="shared" ref="N110:Q110" si="10">+SUM(N10:N109)</f>
        <v>78.539745577517721</v>
      </c>
      <c r="O110" s="144">
        <f t="shared" si="10"/>
        <v>74.543008203683755</v>
      </c>
      <c r="P110" s="145">
        <f t="shared" si="10"/>
        <v>11.190133506662965</v>
      </c>
      <c r="Q110" s="153">
        <f t="shared" si="10"/>
        <v>228.36888449387757</v>
      </c>
    </row>
    <row r="111" spans="2:18" ht="15" thickTop="1" x14ac:dyDescent="0.35">
      <c r="L111" s="154" t="s">
        <v>51</v>
      </c>
      <c r="M111" s="73">
        <f>+SUM(M10:M109)-C110</f>
        <v>0</v>
      </c>
      <c r="N111" s="73">
        <f>+SUM(N10:N109)-D110</f>
        <v>0</v>
      </c>
      <c r="O111" s="73">
        <f>+SUM(O10:O109)-E110</f>
        <v>0</v>
      </c>
      <c r="P111" s="73">
        <f>+SUM(P10:P109)-F110</f>
        <v>0</v>
      </c>
      <c r="Q111" s="73">
        <f>+SUM(Q10:Q109)-G110</f>
        <v>0</v>
      </c>
    </row>
    <row r="114" spans="4:4" x14ac:dyDescent="0.35">
      <c r="D114" s="158" t="s">
        <v>164</v>
      </c>
    </row>
    <row r="136" spans="3:7" ht="17.5" thickBot="1" x14ac:dyDescent="0.45">
      <c r="D136" s="3" t="str">
        <f>C138&amp;" - covered costs by component ($ million)"</f>
        <v>BPE-HAY A&amp;B Reconductoring - covered costs by component ($ million)</v>
      </c>
      <c r="E136" s="3"/>
      <c r="F136" s="3"/>
      <c r="G136" s="3"/>
    </row>
    <row r="137" spans="3:7" ht="65" thickTop="1" thickBot="1" x14ac:dyDescent="0.4">
      <c r="D137" s="155" t="str">
        <f>+C9</f>
        <v>Accounting Depreciation (Da)</v>
      </c>
      <c r="E137" s="155" t="str">
        <f t="shared" ref="E137:G137" si="11">+D9</f>
        <v>Capital charge (C)</v>
      </c>
      <c r="F137" s="155" t="str">
        <f t="shared" si="11"/>
        <v>Attributed opex component (AO)</v>
      </c>
      <c r="G137" s="155" t="str">
        <f t="shared" si="11"/>
        <v>Sum of Transpower's depreciation tax loss/gain and income tax on the capital charge (Ta)</v>
      </c>
    </row>
    <row r="138" spans="3:7" ht="21" x14ac:dyDescent="0.35">
      <c r="C138" s="157" t="s">
        <v>18</v>
      </c>
      <c r="D138" s="156" cm="1">
        <f t="array" ref="D138">+SUMPRODUCT(($B$10:$B$109=$C$138)*($D$137=$C$9:$F$9),$C$10:$F$109)</f>
        <v>1.744719830000002</v>
      </c>
      <c r="E138" s="156" cm="1">
        <f t="array" ref="E138">+SUMPRODUCT(($B$10:$B$109=$C$138)*($E$137=$C$9:$F$9),$C$10:$F$109)</f>
        <v>3.2562770662930003</v>
      </c>
      <c r="F138" s="156" cm="1">
        <f t="array" ref="F138">+SUMPRODUCT(($B$10:$B$109=$C$138)*($F$137=$C$9:$F$9),$C$10:$F$109)</f>
        <v>1.763181518669138</v>
      </c>
      <c r="G138" s="156" cm="1">
        <f t="array" ref="G138">+SUMPRODUCT(($B$10:$B$109=$C$138)*($G$137=$C$9:$F$9),$C$10:$F$109)</f>
        <v>-1.1963897092350122</v>
      </c>
    </row>
  </sheetData>
  <mergeCells count="1">
    <mergeCell ref="A2:G2"/>
  </mergeCells>
  <dataValidations disablePrompts="1" count="1">
    <dataValidation type="list" allowBlank="1" showInputMessage="1" showErrorMessage="1" sqref="C138" xr:uid="{03B60B3B-9413-42F3-B566-ADD9EAA3349A}">
      <formula1>$B$10:$B$109</formula1>
    </dataValidation>
  </dataValidations>
  <hyperlinks>
    <hyperlink ref="A1" location="Contents!A1" display="Attributed Opex Ratio module" xr:uid="{67250462-3EAA-4621-8B1A-A3FCD6CC6B45}"/>
  </hyperlinks>
  <pageMargins left="0.7" right="0.7" top="0.75" bottom="0.75" header="0.3" footer="0.3"/>
  <pageSetup paperSize="8" scale="4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EC2B4C2A-0906-4A67-8367-12B0F646E573}">
            <xm:f>'https://transpowernz.sharepoint.com/sites/external/befea001e/30 JUNE SUBMISSION TO EA/5. Supporting information/Supporting information for APP B/[Indicative Pricing Model v0.1.xlsx]Error checks'!#REF!&lt;&gt;0</xm:f>
            <x14:dxf>
              <fill>
                <patternFill>
                  <bgColor rgb="FFFF0000"/>
                </patternFill>
              </fill>
            </x14:dxf>
          </x14:cfRule>
          <xm:sqref>A1</xm:sqref>
        </x14:conditionalFormatting>
        <x14:conditionalFormatting xmlns:xm="http://schemas.microsoft.com/office/excel/2006/main">
          <x14:cfRule type="expression" priority="3" id="{788B8B88-4C0E-4B73-B231-E4BE9435C1EB}">
            <xm:f>'https://transpowernz.sharepoint.com/sites/external/befea001e/30 JUNE SUBMISSION TO EA/5. Supporting information/Supporting information for APP B/[Indicative Pricing Model v0.1.xlsx]Error checks'!#REF!&lt;&gt;0</xm:f>
            <x14:dxf>
              <fill>
                <patternFill>
                  <bgColor rgb="FFFF0000"/>
                </patternFill>
              </fill>
            </x14:dxf>
          </x14:cfRule>
          <xm:sqref>D1:I1</xm:sqref>
        </x14:conditionalFormatting>
        <x14:conditionalFormatting xmlns:xm="http://schemas.microsoft.com/office/excel/2006/main">
          <x14:cfRule type="expression" priority="2" id="{EAD286D7-72C0-46C1-AEC2-6DDE9E90CB9B}">
            <xm:f>'Error checks'!$C$33&lt;&gt;0</xm:f>
            <x14:dxf>
              <fill>
                <patternFill>
                  <bgColor rgb="FFFF0000"/>
                </patternFill>
              </fill>
            </x14:dxf>
          </x14:cfRule>
          <xm:sqref>B1</xm:sqref>
        </x14:conditionalFormatting>
        <x14:conditionalFormatting xmlns:xm="http://schemas.microsoft.com/office/excel/2006/main">
          <x14:cfRule type="expression" priority="1" id="{9D4EA4A9-ABD7-43D6-A740-85BB154FA87F}">
            <xm:f>'Error checks'!$C$33&lt;&gt;0</xm:f>
            <x14:dxf>
              <fill>
                <patternFill>
                  <bgColor rgb="FFFF0000"/>
                </patternFill>
              </fill>
            </x14:dxf>
          </x14:cfRule>
          <xm:sqref>A1:XFD1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48CC-1DD4-4F42-80DB-8E9F445B5511}">
  <sheetPr>
    <tabColor rgb="FF7030A0"/>
    <pageSetUpPr fitToPage="1"/>
  </sheetPr>
  <dimension ref="A1:AF34"/>
  <sheetViews>
    <sheetView zoomScaleNormal="100" zoomScaleSheetLayoutView="100" workbookViewId="0">
      <selection activeCell="H11" sqref="H11"/>
    </sheetView>
  </sheetViews>
  <sheetFormatPr defaultColWidth="9.1796875" defaultRowHeight="14.5" x14ac:dyDescent="0.35"/>
  <cols>
    <col min="1" max="1" width="6.90625" style="4" customWidth="1"/>
    <col min="2" max="2" width="11" style="4" customWidth="1"/>
    <col min="3" max="3" width="19.54296875" style="4" customWidth="1"/>
    <col min="4" max="4" width="13.7265625" style="4" customWidth="1"/>
    <col min="5" max="5" width="31.26953125" style="4" customWidth="1"/>
    <col min="6" max="6" width="28.36328125" style="4" customWidth="1"/>
    <col min="7" max="7" width="9.1796875" style="4"/>
    <col min="8" max="8" width="15" style="4" customWidth="1"/>
    <col min="9" max="9" width="13.7265625" style="4" customWidth="1"/>
    <col min="10" max="10" width="12.81640625" style="4" customWidth="1"/>
    <col min="11" max="11" width="14.7265625" style="4" customWidth="1"/>
    <col min="12" max="12" width="15.1796875" style="4" customWidth="1"/>
    <col min="13" max="31" width="9.1796875" style="4"/>
    <col min="32" max="32" width="19.1796875" style="4" customWidth="1"/>
    <col min="33" max="16384" width="9.1796875" style="4"/>
  </cols>
  <sheetData>
    <row r="1" spans="1:32" s="1" customFormat="1" ht="20" thickBot="1" x14ac:dyDescent="0.5">
      <c r="A1" s="118" t="s">
        <v>116</v>
      </c>
      <c r="B1" s="7" t="str">
        <f>IF('Error checks'!C33&lt;&gt;0,"go to Error checks tab","")</f>
        <v/>
      </c>
    </row>
    <row r="2" spans="1:32" s="2" customFormat="1" ht="33.75" customHeight="1" thickTop="1" x14ac:dyDescent="0.35">
      <c r="A2" s="201" t="s">
        <v>117</v>
      </c>
      <c r="B2" s="201"/>
      <c r="C2" s="201"/>
      <c r="D2" s="201"/>
      <c r="E2" s="201"/>
      <c r="F2" s="201"/>
      <c r="G2" s="201"/>
      <c r="H2" s="201"/>
      <c r="I2" s="201"/>
      <c r="J2" s="201"/>
      <c r="K2" s="201"/>
      <c r="L2" s="201"/>
      <c r="M2" s="201"/>
    </row>
    <row r="3" spans="1:32" s="3" customFormat="1" ht="17.5" thickBot="1" x14ac:dyDescent="0.45">
      <c r="A3" s="3" t="s">
        <v>61</v>
      </c>
    </row>
    <row r="4" spans="1:32" ht="15" thickTop="1" x14ac:dyDescent="0.35"/>
    <row r="5" spans="1:32" ht="16.399999999999999" customHeight="1" thickBot="1" x14ac:dyDescent="0.45">
      <c r="A5" s="216" t="s">
        <v>80</v>
      </c>
      <c r="B5" s="216"/>
      <c r="C5" s="216"/>
      <c r="D5" s="216"/>
      <c r="E5" s="216"/>
      <c r="F5" s="216"/>
      <c r="H5" s="216" t="s">
        <v>81</v>
      </c>
      <c r="I5" s="216"/>
      <c r="J5" s="216"/>
      <c r="K5" s="216"/>
      <c r="L5" s="216"/>
      <c r="N5" s="217" t="s">
        <v>83</v>
      </c>
      <c r="O5" s="217"/>
      <c r="P5" s="217"/>
      <c r="Q5" s="217"/>
      <c r="R5" s="217"/>
      <c r="S5" s="217"/>
      <c r="T5" s="217"/>
      <c r="U5" s="217"/>
      <c r="V5" s="217"/>
      <c r="W5" s="217"/>
      <c r="X5" s="217"/>
      <c r="Y5" s="217"/>
      <c r="Z5" s="217"/>
      <c r="AA5" s="217"/>
      <c r="AB5" s="218"/>
      <c r="AC5" s="218"/>
      <c r="AD5" s="218"/>
      <c r="AE5" s="218"/>
      <c r="AF5" s="218"/>
    </row>
    <row r="6" spans="1:32" s="75" customFormat="1" ht="33.75" customHeight="1" thickTop="1" x14ac:dyDescent="0.35">
      <c r="A6" s="87" t="s">
        <v>62</v>
      </c>
      <c r="B6" s="87" t="s">
        <v>63</v>
      </c>
      <c r="C6" s="87" t="s">
        <v>64</v>
      </c>
      <c r="D6" s="87" t="s">
        <v>65</v>
      </c>
      <c r="E6" s="87" t="s">
        <v>66</v>
      </c>
      <c r="F6" s="87" t="s">
        <v>67</v>
      </c>
      <c r="G6" s="88"/>
      <c r="H6" s="87" t="s">
        <v>68</v>
      </c>
      <c r="I6" s="87" t="s">
        <v>69</v>
      </c>
      <c r="J6" s="87" t="s">
        <v>63</v>
      </c>
      <c r="K6" s="87" t="s">
        <v>70</v>
      </c>
      <c r="L6" s="87" t="s">
        <v>71</v>
      </c>
      <c r="N6" s="75">
        <f>+Summary!N5</f>
        <v>2022</v>
      </c>
      <c r="O6" s="75">
        <f>+Summary!O5</f>
        <v>2023</v>
      </c>
      <c r="P6" s="75">
        <f>+Summary!P5</f>
        <v>2024</v>
      </c>
      <c r="Q6" s="75">
        <f>+Summary!Q5</f>
        <v>2025</v>
      </c>
      <c r="R6" s="75">
        <f>+Summary!R5</f>
        <v>2026</v>
      </c>
      <c r="S6" s="75">
        <f>+Summary!S5</f>
        <v>2027</v>
      </c>
      <c r="T6" s="75">
        <f>+Summary!T5</f>
        <v>2028</v>
      </c>
      <c r="U6" s="75">
        <f>+Summary!U5</f>
        <v>2029</v>
      </c>
      <c r="V6" s="75">
        <f>+Summary!V5</f>
        <v>2030</v>
      </c>
      <c r="W6" s="75">
        <f>+Summary!W5</f>
        <v>2031</v>
      </c>
      <c r="X6" s="75">
        <f>+Summary!X5</f>
        <v>2032</v>
      </c>
      <c r="Y6" s="75">
        <f>+Summary!Y5</f>
        <v>2033</v>
      </c>
      <c r="Z6" s="75">
        <f>+Summary!Z5</f>
        <v>2034</v>
      </c>
      <c r="AA6" s="75">
        <f>+Summary!AA5</f>
        <v>2035</v>
      </c>
      <c r="AB6" s="75" t="s">
        <v>72</v>
      </c>
      <c r="AD6" s="90" t="s">
        <v>82</v>
      </c>
      <c r="AE6" s="90"/>
      <c r="AF6" s="90"/>
    </row>
    <row r="7" spans="1:32" x14ac:dyDescent="0.35">
      <c r="A7"/>
      <c r="B7"/>
      <c r="C7"/>
      <c r="D7"/>
      <c r="E7"/>
      <c r="F7"/>
      <c r="G7" s="89"/>
      <c r="H7"/>
      <c r="I7"/>
      <c r="J7"/>
      <c r="K7"/>
      <c r="L7"/>
      <c r="M7"/>
      <c r="N7" s="76">
        <f>+Summary!N109</f>
        <v>228.36888449387757</v>
      </c>
      <c r="O7" s="76">
        <f>+Summary!O109</f>
        <v>101.26419811506361</v>
      </c>
      <c r="P7" s="76">
        <f>+Summary!P109</f>
        <v>101.26419811506361</v>
      </c>
      <c r="Q7" s="76">
        <f>+Summary!Q109</f>
        <v>101.26419811506361</v>
      </c>
      <c r="R7" s="76">
        <f>+Summary!R109</f>
        <v>0</v>
      </c>
      <c r="S7" s="76">
        <f>+Summary!S109</f>
        <v>0</v>
      </c>
      <c r="T7" s="76">
        <f>+Summary!T109</f>
        <v>0</v>
      </c>
      <c r="U7" s="76">
        <f>+Summary!U109</f>
        <v>0</v>
      </c>
      <c r="V7" s="76">
        <f>+Summary!V109</f>
        <v>0</v>
      </c>
      <c r="W7" s="76">
        <f>+Summary!W109</f>
        <v>0</v>
      </c>
      <c r="X7" s="76">
        <f>+Summary!X109</f>
        <v>0</v>
      </c>
      <c r="Y7" s="76">
        <f>+Summary!Y109</f>
        <v>0</v>
      </c>
      <c r="Z7" s="76">
        <f>+Summary!Z109</f>
        <v>0</v>
      </c>
      <c r="AA7" s="76">
        <f>+Summary!AA109</f>
        <v>0</v>
      </c>
      <c r="AB7" s="76"/>
      <c r="AC7" s="77" t="s">
        <v>73</v>
      </c>
      <c r="AD7" s="8"/>
      <c r="AE7" s="8"/>
      <c r="AF7" s="8"/>
    </row>
    <row r="8" spans="1:32" ht="72.5" x14ac:dyDescent="0.35">
      <c r="A8" s="197">
        <v>1</v>
      </c>
      <c r="B8" s="193">
        <v>44432</v>
      </c>
      <c r="C8" s="194" t="s">
        <v>252</v>
      </c>
      <c r="D8" s="194" t="s">
        <v>8</v>
      </c>
      <c r="E8" s="194" t="s">
        <v>254</v>
      </c>
      <c r="F8" s="194" t="s">
        <v>253</v>
      </c>
      <c r="G8" s="195"/>
      <c r="H8" s="196">
        <v>44432</v>
      </c>
      <c r="I8" s="194" t="s">
        <v>266</v>
      </c>
      <c r="J8" s="196">
        <v>44434</v>
      </c>
      <c r="K8" s="194" t="s">
        <v>267</v>
      </c>
      <c r="L8" s="84"/>
      <c r="N8" s="85"/>
      <c r="O8" s="85"/>
      <c r="P8" s="85"/>
      <c r="Q8" s="85"/>
      <c r="R8" s="85"/>
      <c r="S8" s="85"/>
      <c r="T8" s="85"/>
      <c r="U8" s="85"/>
      <c r="V8" s="85"/>
      <c r="W8" s="85"/>
      <c r="X8" s="85"/>
      <c r="Y8" s="85"/>
      <c r="Z8" s="85"/>
      <c r="AA8" s="85"/>
      <c r="AB8" s="85">
        <f t="shared" ref="AB8:AB34" si="0">+SUM(N8:AA8)-SUM(N7:AA7)</f>
        <v>-532.16147883906842</v>
      </c>
      <c r="AC8" s="77" t="s">
        <v>74</v>
      </c>
      <c r="AD8" s="213"/>
      <c r="AE8" s="214"/>
      <c r="AF8" s="215"/>
    </row>
    <row r="9" spans="1:32" ht="43.5" x14ac:dyDescent="0.35">
      <c r="A9" s="197">
        <f>+A8+1</f>
        <v>2</v>
      </c>
      <c r="B9" s="193">
        <v>44432</v>
      </c>
      <c r="C9" s="194" t="s">
        <v>261</v>
      </c>
      <c r="D9" s="194" t="s">
        <v>44</v>
      </c>
      <c r="E9" s="194" t="s">
        <v>255</v>
      </c>
      <c r="F9" s="194" t="s">
        <v>256</v>
      </c>
      <c r="G9" s="195"/>
      <c r="H9" s="196">
        <v>44432</v>
      </c>
      <c r="I9" s="194" t="s">
        <v>266</v>
      </c>
      <c r="J9" s="196">
        <v>44434</v>
      </c>
      <c r="K9" s="194" t="s">
        <v>267</v>
      </c>
      <c r="L9" s="84"/>
      <c r="N9" s="85"/>
      <c r="O9" s="85"/>
      <c r="P9" s="85"/>
      <c r="Q9" s="85"/>
      <c r="R9" s="85"/>
      <c r="S9" s="85"/>
      <c r="T9" s="85"/>
      <c r="U9" s="85"/>
      <c r="V9" s="85"/>
      <c r="W9" s="85"/>
      <c r="X9" s="85"/>
      <c r="Y9" s="85"/>
      <c r="Z9" s="85"/>
      <c r="AA9" s="85"/>
      <c r="AB9" s="85">
        <f t="shared" si="0"/>
        <v>0</v>
      </c>
      <c r="AC9" s="77" t="s">
        <v>74</v>
      </c>
      <c r="AD9" s="213"/>
      <c r="AE9" s="214"/>
      <c r="AF9" s="215"/>
    </row>
    <row r="10" spans="1:32" x14ac:dyDescent="0.35">
      <c r="A10" s="197">
        <f t="shared" ref="A10:A34" si="1">A9+1</f>
        <v>3</v>
      </c>
      <c r="B10" s="193">
        <v>44432</v>
      </c>
      <c r="C10" s="194" t="s">
        <v>257</v>
      </c>
      <c r="D10" s="197" t="s">
        <v>258</v>
      </c>
      <c r="E10" s="194" t="s">
        <v>259</v>
      </c>
      <c r="F10" s="194" t="s">
        <v>260</v>
      </c>
      <c r="G10" s="195"/>
      <c r="H10" s="196">
        <v>44432</v>
      </c>
      <c r="I10" s="194" t="s">
        <v>266</v>
      </c>
      <c r="J10" s="196">
        <v>44434</v>
      </c>
      <c r="K10" s="194" t="s">
        <v>267</v>
      </c>
      <c r="L10" s="84"/>
      <c r="N10" s="85"/>
      <c r="O10" s="85"/>
      <c r="P10" s="85"/>
      <c r="Q10" s="85"/>
      <c r="R10" s="85"/>
      <c r="S10" s="85"/>
      <c r="T10" s="85"/>
      <c r="U10" s="85"/>
      <c r="V10" s="85"/>
      <c r="W10" s="85"/>
      <c r="X10" s="85"/>
      <c r="Y10" s="85"/>
      <c r="Z10" s="85"/>
      <c r="AA10" s="85"/>
      <c r="AB10" s="85">
        <f t="shared" si="0"/>
        <v>0</v>
      </c>
      <c r="AC10" s="77" t="s">
        <v>74</v>
      </c>
      <c r="AD10" s="213"/>
      <c r="AE10" s="214"/>
      <c r="AF10" s="215"/>
    </row>
    <row r="11" spans="1:32" ht="101.5" x14ac:dyDescent="0.35">
      <c r="A11" s="197">
        <f t="shared" si="1"/>
        <v>4</v>
      </c>
      <c r="B11" s="193">
        <v>44447</v>
      </c>
      <c r="C11" s="198" t="s">
        <v>263</v>
      </c>
      <c r="D11" s="194" t="s">
        <v>8</v>
      </c>
      <c r="E11" s="194" t="s">
        <v>265</v>
      </c>
      <c r="F11" s="194" t="s">
        <v>264</v>
      </c>
      <c r="G11" s="195"/>
      <c r="H11" s="193">
        <v>44447</v>
      </c>
      <c r="I11" s="194" t="s">
        <v>266</v>
      </c>
      <c r="J11" s="196">
        <v>44448</v>
      </c>
      <c r="K11" s="194" t="s">
        <v>267</v>
      </c>
      <c r="L11" s="84"/>
      <c r="N11" s="85"/>
      <c r="O11" s="85"/>
      <c r="P11" s="85"/>
      <c r="Q11" s="85"/>
      <c r="R11" s="85"/>
      <c r="S11" s="85"/>
      <c r="T11" s="85"/>
      <c r="U11" s="85"/>
      <c r="V11" s="85"/>
      <c r="W11" s="85"/>
      <c r="X11" s="85"/>
      <c r="Y11" s="85"/>
      <c r="Z11" s="85"/>
      <c r="AA11" s="85"/>
      <c r="AB11" s="85">
        <f t="shared" si="0"/>
        <v>0</v>
      </c>
      <c r="AC11" s="77" t="s">
        <v>74</v>
      </c>
      <c r="AD11" s="213"/>
      <c r="AE11" s="214"/>
      <c r="AF11" s="215"/>
    </row>
    <row r="12" spans="1:32" x14ac:dyDescent="0.35">
      <c r="A12" s="197">
        <f t="shared" si="1"/>
        <v>5</v>
      </c>
      <c r="B12" s="193"/>
      <c r="C12" s="194"/>
      <c r="D12" s="194"/>
      <c r="E12" s="194"/>
      <c r="F12" s="194"/>
      <c r="G12" s="195"/>
      <c r="H12" s="196"/>
      <c r="I12" s="194"/>
      <c r="J12" s="83"/>
      <c r="K12" s="78"/>
      <c r="L12" s="84"/>
      <c r="N12" s="85"/>
      <c r="O12" s="85"/>
      <c r="P12" s="85"/>
      <c r="Q12" s="85"/>
      <c r="R12" s="85"/>
      <c r="S12" s="85"/>
      <c r="T12" s="85"/>
      <c r="U12" s="85"/>
      <c r="V12" s="85"/>
      <c r="W12" s="85"/>
      <c r="X12" s="85"/>
      <c r="Y12" s="85"/>
      <c r="Z12" s="85"/>
      <c r="AA12" s="85"/>
      <c r="AB12" s="85">
        <f t="shared" si="0"/>
        <v>0</v>
      </c>
      <c r="AC12" s="77" t="s">
        <v>74</v>
      </c>
      <c r="AD12" s="213"/>
      <c r="AE12" s="214"/>
      <c r="AF12" s="215"/>
    </row>
    <row r="13" spans="1:32" x14ac:dyDescent="0.35">
      <c r="A13" s="197">
        <f t="shared" si="1"/>
        <v>6</v>
      </c>
      <c r="B13" s="193"/>
      <c r="C13" s="194"/>
      <c r="D13" s="194"/>
      <c r="E13" s="194"/>
      <c r="F13" s="194"/>
      <c r="G13" s="195"/>
      <c r="H13" s="196"/>
      <c r="I13" s="194"/>
      <c r="J13" s="83"/>
      <c r="K13" s="78"/>
      <c r="L13" s="84"/>
      <c r="N13" s="85"/>
      <c r="O13" s="85"/>
      <c r="P13" s="85"/>
      <c r="Q13" s="85"/>
      <c r="R13" s="85"/>
      <c r="S13" s="85"/>
      <c r="T13" s="85"/>
      <c r="U13" s="85"/>
      <c r="V13" s="85"/>
      <c r="W13" s="85"/>
      <c r="X13" s="85"/>
      <c r="Y13" s="85"/>
      <c r="Z13" s="85"/>
      <c r="AA13" s="85"/>
      <c r="AB13" s="85">
        <f t="shared" si="0"/>
        <v>0</v>
      </c>
      <c r="AC13" s="77" t="s">
        <v>74</v>
      </c>
      <c r="AD13" s="213"/>
      <c r="AE13" s="214"/>
      <c r="AF13" s="215"/>
    </row>
    <row r="14" spans="1:32" x14ac:dyDescent="0.35">
      <c r="A14" s="197">
        <f t="shared" si="1"/>
        <v>7</v>
      </c>
      <c r="B14" s="193"/>
      <c r="C14" s="194"/>
      <c r="D14" s="194"/>
      <c r="E14" s="194"/>
      <c r="F14" s="194"/>
      <c r="G14" s="195"/>
      <c r="H14" s="196"/>
      <c r="I14" s="194"/>
      <c r="J14" s="83"/>
      <c r="K14" s="78"/>
      <c r="L14" s="84"/>
      <c r="N14" s="85"/>
      <c r="O14" s="85"/>
      <c r="P14" s="85"/>
      <c r="Q14" s="85"/>
      <c r="R14" s="85"/>
      <c r="S14" s="85"/>
      <c r="T14" s="85"/>
      <c r="U14" s="85"/>
      <c r="V14" s="85"/>
      <c r="W14" s="85"/>
      <c r="X14" s="85"/>
      <c r="Y14" s="85"/>
      <c r="Z14" s="85"/>
      <c r="AA14" s="85"/>
      <c r="AB14" s="85">
        <f t="shared" si="0"/>
        <v>0</v>
      </c>
      <c r="AC14" s="77" t="s">
        <v>74</v>
      </c>
      <c r="AD14" s="213"/>
      <c r="AE14" s="214"/>
      <c r="AF14" s="215"/>
    </row>
    <row r="15" spans="1:32" x14ac:dyDescent="0.35">
      <c r="A15" s="197">
        <f t="shared" si="1"/>
        <v>8</v>
      </c>
      <c r="B15" s="193"/>
      <c r="C15" s="194"/>
      <c r="D15" s="194"/>
      <c r="E15" s="194"/>
      <c r="F15" s="194"/>
      <c r="G15" s="195"/>
      <c r="H15" s="196"/>
      <c r="I15" s="194"/>
      <c r="J15" s="83"/>
      <c r="K15" s="78"/>
      <c r="L15" s="84"/>
      <c r="N15" s="85"/>
      <c r="O15" s="85"/>
      <c r="P15" s="85"/>
      <c r="Q15" s="85"/>
      <c r="R15" s="85"/>
      <c r="S15" s="85"/>
      <c r="T15" s="85"/>
      <c r="U15" s="85"/>
      <c r="V15" s="85"/>
      <c r="W15" s="85"/>
      <c r="X15" s="85"/>
      <c r="Y15" s="85"/>
      <c r="Z15" s="85"/>
      <c r="AA15" s="85"/>
      <c r="AB15" s="85">
        <f t="shared" si="0"/>
        <v>0</v>
      </c>
      <c r="AC15" s="77" t="s">
        <v>74</v>
      </c>
      <c r="AD15" s="213"/>
      <c r="AE15" s="214"/>
      <c r="AF15" s="215"/>
    </row>
    <row r="16" spans="1:32" x14ac:dyDescent="0.35">
      <c r="A16" s="197">
        <f t="shared" si="1"/>
        <v>9</v>
      </c>
      <c r="B16" s="193"/>
      <c r="C16" s="194"/>
      <c r="D16" s="194"/>
      <c r="E16" s="194"/>
      <c r="F16" s="194"/>
      <c r="G16" s="195"/>
      <c r="H16" s="196"/>
      <c r="I16" s="194"/>
      <c r="J16" s="83"/>
      <c r="K16" s="78"/>
      <c r="L16" s="84"/>
      <c r="N16" s="85"/>
      <c r="O16" s="85"/>
      <c r="P16" s="85"/>
      <c r="Q16" s="85"/>
      <c r="R16" s="85"/>
      <c r="S16" s="85"/>
      <c r="T16" s="85"/>
      <c r="U16" s="85"/>
      <c r="V16" s="85"/>
      <c r="W16" s="85"/>
      <c r="X16" s="85"/>
      <c r="Y16" s="85"/>
      <c r="Z16" s="85"/>
      <c r="AA16" s="85"/>
      <c r="AB16" s="85">
        <f t="shared" si="0"/>
        <v>0</v>
      </c>
      <c r="AC16" s="77" t="s">
        <v>74</v>
      </c>
      <c r="AD16" s="213"/>
      <c r="AE16" s="214"/>
      <c r="AF16" s="215"/>
    </row>
    <row r="17" spans="1:32" x14ac:dyDescent="0.35">
      <c r="A17" s="197">
        <f t="shared" si="1"/>
        <v>10</v>
      </c>
      <c r="B17" s="193"/>
      <c r="C17" s="194"/>
      <c r="D17" s="194"/>
      <c r="E17" s="194"/>
      <c r="F17" s="194"/>
      <c r="G17" s="195"/>
      <c r="H17" s="196"/>
      <c r="I17" s="194"/>
      <c r="J17" s="83"/>
      <c r="K17" s="78"/>
      <c r="L17" s="84"/>
      <c r="N17" s="85"/>
      <c r="O17" s="85"/>
      <c r="P17" s="85"/>
      <c r="Q17" s="85"/>
      <c r="R17" s="85"/>
      <c r="S17" s="85"/>
      <c r="T17" s="85"/>
      <c r="U17" s="85"/>
      <c r="V17" s="85"/>
      <c r="W17" s="85"/>
      <c r="X17" s="85"/>
      <c r="Y17" s="85"/>
      <c r="Z17" s="85"/>
      <c r="AA17" s="85"/>
      <c r="AB17" s="85">
        <f t="shared" si="0"/>
        <v>0</v>
      </c>
      <c r="AC17" s="77" t="s">
        <v>74</v>
      </c>
      <c r="AD17" s="213"/>
      <c r="AE17" s="214"/>
      <c r="AF17" s="215"/>
    </row>
    <row r="18" spans="1:32" x14ac:dyDescent="0.35">
      <c r="A18" s="197">
        <f t="shared" si="1"/>
        <v>11</v>
      </c>
      <c r="B18" s="193"/>
      <c r="C18" s="194"/>
      <c r="D18" s="194"/>
      <c r="E18" s="194"/>
      <c r="F18" s="194"/>
      <c r="G18" s="195"/>
      <c r="H18" s="196"/>
      <c r="I18" s="194"/>
      <c r="J18" s="83"/>
      <c r="K18" s="78"/>
      <c r="L18" s="84"/>
      <c r="N18" s="85"/>
      <c r="O18" s="85"/>
      <c r="P18" s="85"/>
      <c r="Q18" s="85"/>
      <c r="R18" s="85"/>
      <c r="S18" s="85"/>
      <c r="T18" s="85"/>
      <c r="U18" s="85"/>
      <c r="V18" s="85"/>
      <c r="W18" s="85"/>
      <c r="X18" s="85"/>
      <c r="Y18" s="85"/>
      <c r="Z18" s="85"/>
      <c r="AA18" s="85"/>
      <c r="AB18" s="85">
        <f t="shared" si="0"/>
        <v>0</v>
      </c>
      <c r="AC18" s="77" t="s">
        <v>74</v>
      </c>
      <c r="AD18" s="213"/>
      <c r="AE18" s="214"/>
      <c r="AF18" s="215"/>
    </row>
    <row r="19" spans="1:32" x14ac:dyDescent="0.35">
      <c r="A19" s="197">
        <f t="shared" si="1"/>
        <v>12</v>
      </c>
      <c r="B19" s="193"/>
      <c r="C19" s="194"/>
      <c r="D19" s="194"/>
      <c r="E19" s="194"/>
      <c r="F19" s="194"/>
      <c r="G19" s="195"/>
      <c r="H19" s="196"/>
      <c r="I19" s="194"/>
      <c r="J19" s="83"/>
      <c r="K19" s="78"/>
      <c r="L19" s="84"/>
      <c r="N19" s="85"/>
      <c r="O19" s="85"/>
      <c r="P19" s="85"/>
      <c r="Q19" s="85"/>
      <c r="R19" s="85"/>
      <c r="S19" s="85"/>
      <c r="T19" s="85"/>
      <c r="U19" s="85"/>
      <c r="V19" s="85"/>
      <c r="W19" s="85"/>
      <c r="X19" s="85"/>
      <c r="Y19" s="85"/>
      <c r="Z19" s="85"/>
      <c r="AA19" s="85"/>
      <c r="AB19" s="85">
        <f t="shared" si="0"/>
        <v>0</v>
      </c>
      <c r="AC19" s="77" t="s">
        <v>74</v>
      </c>
      <c r="AD19" s="213"/>
      <c r="AE19" s="214"/>
      <c r="AF19" s="215"/>
    </row>
    <row r="20" spans="1:32" x14ac:dyDescent="0.35">
      <c r="A20" s="197">
        <f t="shared" si="1"/>
        <v>13</v>
      </c>
      <c r="B20" s="193"/>
      <c r="C20" s="194"/>
      <c r="D20" s="194"/>
      <c r="E20" s="194"/>
      <c r="F20" s="194"/>
      <c r="G20" s="195"/>
      <c r="H20" s="196"/>
      <c r="I20" s="194"/>
      <c r="J20" s="83"/>
      <c r="K20" s="78"/>
      <c r="L20" s="84"/>
      <c r="N20" s="85"/>
      <c r="O20" s="85"/>
      <c r="P20" s="85"/>
      <c r="Q20" s="85"/>
      <c r="R20" s="85"/>
      <c r="S20" s="85"/>
      <c r="T20" s="85"/>
      <c r="U20" s="85"/>
      <c r="V20" s="85"/>
      <c r="W20" s="85"/>
      <c r="X20" s="85"/>
      <c r="Y20" s="85"/>
      <c r="Z20" s="85" t="s">
        <v>76</v>
      </c>
      <c r="AA20" s="85"/>
      <c r="AB20" s="85">
        <f t="shared" si="0"/>
        <v>0</v>
      </c>
      <c r="AC20" s="77" t="s">
        <v>74</v>
      </c>
      <c r="AD20" s="213"/>
      <c r="AE20" s="214"/>
      <c r="AF20" s="215"/>
    </row>
    <row r="21" spans="1:32" x14ac:dyDescent="0.35">
      <c r="A21" s="197">
        <f t="shared" si="1"/>
        <v>14</v>
      </c>
      <c r="B21" s="193"/>
      <c r="C21" s="194"/>
      <c r="D21" s="194"/>
      <c r="E21" s="194"/>
      <c r="F21" s="194"/>
      <c r="G21" s="195"/>
      <c r="H21" s="196"/>
      <c r="I21" s="194"/>
      <c r="J21" s="83"/>
      <c r="K21" s="78"/>
      <c r="L21" s="84"/>
      <c r="N21" s="85"/>
      <c r="O21" s="85"/>
      <c r="P21" s="85"/>
      <c r="Q21" s="85"/>
      <c r="R21" s="85"/>
      <c r="S21" s="85"/>
      <c r="T21" s="85"/>
      <c r="U21" s="85"/>
      <c r="V21" s="85"/>
      <c r="W21" s="85"/>
      <c r="X21" s="85"/>
      <c r="Y21" s="85"/>
      <c r="Z21" s="85"/>
      <c r="AA21" s="85"/>
      <c r="AB21" s="85">
        <f t="shared" si="0"/>
        <v>0</v>
      </c>
      <c r="AC21" s="77" t="s">
        <v>74</v>
      </c>
      <c r="AD21" s="213"/>
      <c r="AE21" s="214"/>
      <c r="AF21" s="215"/>
    </row>
    <row r="22" spans="1:32" x14ac:dyDescent="0.35">
      <c r="A22" s="197">
        <f t="shared" si="1"/>
        <v>15</v>
      </c>
      <c r="B22" s="193"/>
      <c r="C22" s="194"/>
      <c r="D22" s="194"/>
      <c r="E22" s="194"/>
      <c r="F22" s="194"/>
      <c r="G22" s="195"/>
      <c r="H22" s="196"/>
      <c r="I22" s="194"/>
      <c r="J22" s="83"/>
      <c r="K22" s="78"/>
      <c r="L22" s="84"/>
      <c r="N22" s="85"/>
      <c r="O22" s="85"/>
      <c r="P22" s="85"/>
      <c r="Q22" s="85"/>
      <c r="R22" s="85"/>
      <c r="S22" s="85"/>
      <c r="T22" s="85"/>
      <c r="U22" s="85"/>
      <c r="V22" s="85"/>
      <c r="W22" s="85"/>
      <c r="X22" s="85"/>
      <c r="Y22" s="85"/>
      <c r="Z22" s="85"/>
      <c r="AA22" s="85"/>
      <c r="AB22" s="85">
        <f t="shared" si="0"/>
        <v>0</v>
      </c>
      <c r="AC22" s="77" t="s">
        <v>74</v>
      </c>
      <c r="AD22" s="213"/>
      <c r="AE22" s="214"/>
      <c r="AF22" s="215"/>
    </row>
    <row r="23" spans="1:32" x14ac:dyDescent="0.35">
      <c r="A23" s="197">
        <f t="shared" si="1"/>
        <v>16</v>
      </c>
      <c r="B23" s="193"/>
      <c r="C23" s="194"/>
      <c r="D23" s="194"/>
      <c r="E23" s="194"/>
      <c r="F23" s="194"/>
      <c r="G23" s="195"/>
      <c r="H23" s="196"/>
      <c r="I23" s="194"/>
      <c r="J23" s="83"/>
      <c r="K23" s="78"/>
      <c r="L23" s="84"/>
      <c r="N23" s="85"/>
      <c r="O23" s="85"/>
      <c r="P23" s="85"/>
      <c r="Q23" s="85"/>
      <c r="R23" s="85"/>
      <c r="S23" s="85"/>
      <c r="T23" s="85"/>
      <c r="U23" s="85"/>
      <c r="V23" s="85"/>
      <c r="W23" s="85"/>
      <c r="X23" s="85"/>
      <c r="Y23" s="85"/>
      <c r="Z23" s="85"/>
      <c r="AA23" s="85"/>
      <c r="AB23" s="85">
        <f t="shared" si="0"/>
        <v>0</v>
      </c>
      <c r="AC23" s="77" t="s">
        <v>74</v>
      </c>
      <c r="AD23" s="213"/>
      <c r="AE23" s="214"/>
      <c r="AF23" s="215"/>
    </row>
    <row r="24" spans="1:32" x14ac:dyDescent="0.35">
      <c r="A24" s="197">
        <f t="shared" si="1"/>
        <v>17</v>
      </c>
      <c r="B24" s="193"/>
      <c r="C24" s="194"/>
      <c r="D24" s="194"/>
      <c r="E24" s="194"/>
      <c r="F24" s="194"/>
      <c r="G24" s="195"/>
      <c r="H24" s="196"/>
      <c r="I24" s="194"/>
      <c r="J24" s="83"/>
      <c r="K24" s="78"/>
      <c r="L24" s="84"/>
      <c r="N24" s="85"/>
      <c r="O24" s="85"/>
      <c r="P24" s="85"/>
      <c r="Q24" s="85"/>
      <c r="R24" s="85"/>
      <c r="S24" s="85"/>
      <c r="T24" s="85"/>
      <c r="U24" s="85"/>
      <c r="V24" s="85"/>
      <c r="W24" s="85"/>
      <c r="X24" s="85"/>
      <c r="Y24" s="85"/>
      <c r="Z24" s="85"/>
      <c r="AA24" s="85"/>
      <c r="AB24" s="85">
        <f t="shared" si="0"/>
        <v>0</v>
      </c>
      <c r="AC24" s="77" t="s">
        <v>74</v>
      </c>
      <c r="AD24" s="213"/>
      <c r="AE24" s="214"/>
      <c r="AF24" s="215"/>
    </row>
    <row r="25" spans="1:32" x14ac:dyDescent="0.35">
      <c r="A25" s="197">
        <f t="shared" si="1"/>
        <v>18</v>
      </c>
      <c r="B25" s="193"/>
      <c r="C25" s="194"/>
      <c r="D25" s="194"/>
      <c r="E25" s="194"/>
      <c r="F25" s="194"/>
      <c r="G25" s="195"/>
      <c r="H25" s="196"/>
      <c r="I25" s="194"/>
      <c r="J25" s="83"/>
      <c r="K25" s="78"/>
      <c r="L25" s="84"/>
      <c r="N25" s="85"/>
      <c r="O25" s="85"/>
      <c r="P25" s="85"/>
      <c r="Q25" s="85"/>
      <c r="R25" s="85"/>
      <c r="S25" s="85"/>
      <c r="T25" s="85"/>
      <c r="U25" s="85"/>
      <c r="V25" s="85"/>
      <c r="W25" s="85"/>
      <c r="X25" s="85"/>
      <c r="Y25" s="85"/>
      <c r="Z25" s="85"/>
      <c r="AA25" s="85"/>
      <c r="AB25" s="85">
        <f t="shared" si="0"/>
        <v>0</v>
      </c>
      <c r="AC25" s="77" t="s">
        <v>74</v>
      </c>
      <c r="AD25" s="213"/>
      <c r="AE25" s="214"/>
      <c r="AF25" s="215"/>
    </row>
    <row r="26" spans="1:32" x14ac:dyDescent="0.35">
      <c r="A26" s="197">
        <f t="shared" si="1"/>
        <v>19</v>
      </c>
      <c r="B26" s="193"/>
      <c r="C26" s="194"/>
      <c r="D26" s="194"/>
      <c r="E26" s="194"/>
      <c r="F26" s="194"/>
      <c r="G26" s="195"/>
      <c r="H26" s="196"/>
      <c r="I26" s="194"/>
      <c r="J26" s="83"/>
      <c r="K26" s="78"/>
      <c r="L26" s="84"/>
      <c r="N26" s="85"/>
      <c r="O26" s="85"/>
      <c r="P26" s="85"/>
      <c r="Q26" s="85"/>
      <c r="R26" s="85"/>
      <c r="S26" s="85"/>
      <c r="T26" s="85"/>
      <c r="U26" s="85"/>
      <c r="V26" s="85"/>
      <c r="W26" s="85"/>
      <c r="X26" s="85"/>
      <c r="Y26" s="85"/>
      <c r="Z26" s="85"/>
      <c r="AA26" s="85"/>
      <c r="AB26" s="85">
        <f t="shared" si="0"/>
        <v>0</v>
      </c>
      <c r="AC26" s="77" t="s">
        <v>74</v>
      </c>
      <c r="AD26" s="213"/>
      <c r="AE26" s="214"/>
      <c r="AF26" s="215"/>
    </row>
    <row r="27" spans="1:32" x14ac:dyDescent="0.35">
      <c r="A27" s="197">
        <f t="shared" si="1"/>
        <v>20</v>
      </c>
      <c r="B27" s="193"/>
      <c r="C27" s="194"/>
      <c r="D27" s="194"/>
      <c r="E27" s="194"/>
      <c r="F27" s="194"/>
      <c r="G27" s="195"/>
      <c r="H27" s="196"/>
      <c r="I27" s="194"/>
      <c r="J27" s="83"/>
      <c r="K27" s="78"/>
      <c r="L27" s="84"/>
      <c r="N27" s="85"/>
      <c r="O27" s="85"/>
      <c r="P27" s="85"/>
      <c r="Q27" s="85"/>
      <c r="R27" s="85"/>
      <c r="S27" s="85"/>
      <c r="T27" s="85"/>
      <c r="U27" s="85"/>
      <c r="V27" s="85"/>
      <c r="W27" s="85"/>
      <c r="X27" s="85"/>
      <c r="Y27" s="85"/>
      <c r="Z27" s="85"/>
      <c r="AA27" s="85"/>
      <c r="AB27" s="85">
        <f t="shared" si="0"/>
        <v>0</v>
      </c>
      <c r="AC27" s="77" t="s">
        <v>74</v>
      </c>
      <c r="AD27" s="213"/>
      <c r="AE27" s="214"/>
      <c r="AF27" s="215"/>
    </row>
    <row r="28" spans="1:32" x14ac:dyDescent="0.35">
      <c r="A28" s="197">
        <f t="shared" si="1"/>
        <v>21</v>
      </c>
      <c r="B28" s="193"/>
      <c r="C28" s="194"/>
      <c r="D28" s="194"/>
      <c r="E28" s="194"/>
      <c r="F28" s="194"/>
      <c r="G28" s="195"/>
      <c r="H28" s="196"/>
      <c r="I28" s="194"/>
      <c r="J28" s="83"/>
      <c r="K28" s="78"/>
      <c r="L28" s="84"/>
      <c r="N28" s="85"/>
      <c r="O28" s="85"/>
      <c r="P28" s="85"/>
      <c r="Q28" s="85"/>
      <c r="R28" s="85"/>
      <c r="S28" s="85"/>
      <c r="T28" s="85"/>
      <c r="U28" s="85"/>
      <c r="V28" s="85"/>
      <c r="W28" s="85"/>
      <c r="X28" s="85"/>
      <c r="Y28" s="85"/>
      <c r="Z28" s="85"/>
      <c r="AA28" s="85"/>
      <c r="AB28" s="85">
        <f t="shared" si="0"/>
        <v>0</v>
      </c>
      <c r="AC28" s="77" t="s">
        <v>74</v>
      </c>
      <c r="AD28" s="213"/>
      <c r="AE28" s="214"/>
      <c r="AF28" s="215"/>
    </row>
    <row r="29" spans="1:32" x14ac:dyDescent="0.35">
      <c r="A29" s="197">
        <f t="shared" si="1"/>
        <v>22</v>
      </c>
      <c r="B29" s="193"/>
      <c r="C29" s="194"/>
      <c r="D29" s="194"/>
      <c r="E29" s="194"/>
      <c r="F29" s="194"/>
      <c r="G29" s="195"/>
      <c r="H29" s="196"/>
      <c r="I29" s="194"/>
      <c r="J29" s="83"/>
      <c r="K29" s="78"/>
      <c r="L29" s="84"/>
      <c r="N29" s="85"/>
      <c r="O29" s="85"/>
      <c r="P29" s="85"/>
      <c r="Q29" s="85"/>
      <c r="R29" s="85"/>
      <c r="S29" s="85"/>
      <c r="T29" s="85"/>
      <c r="U29" s="85"/>
      <c r="V29" s="85"/>
      <c r="W29" s="85"/>
      <c r="X29" s="85"/>
      <c r="Y29" s="85"/>
      <c r="Z29" s="85"/>
      <c r="AA29" s="85"/>
      <c r="AB29" s="85">
        <f t="shared" si="0"/>
        <v>0</v>
      </c>
      <c r="AC29" s="77" t="s">
        <v>74</v>
      </c>
      <c r="AD29" s="213"/>
      <c r="AE29" s="214"/>
      <c r="AF29" s="215"/>
    </row>
    <row r="30" spans="1:32" x14ac:dyDescent="0.35">
      <c r="A30" s="197">
        <f t="shared" si="1"/>
        <v>23</v>
      </c>
      <c r="B30" s="193"/>
      <c r="C30" s="194"/>
      <c r="D30" s="194"/>
      <c r="E30" s="194"/>
      <c r="F30" s="194"/>
      <c r="G30" s="195"/>
      <c r="H30" s="196"/>
      <c r="I30" s="194"/>
      <c r="J30" s="83"/>
      <c r="K30" s="78"/>
      <c r="L30" s="84"/>
      <c r="N30" s="85"/>
      <c r="O30" s="85"/>
      <c r="P30" s="85"/>
      <c r="Q30" s="85"/>
      <c r="R30" s="85"/>
      <c r="S30" s="85"/>
      <c r="T30" s="85"/>
      <c r="U30" s="85"/>
      <c r="V30" s="85"/>
      <c r="W30" s="85"/>
      <c r="X30" s="85"/>
      <c r="Y30" s="85"/>
      <c r="Z30" s="85"/>
      <c r="AA30" s="85"/>
      <c r="AB30" s="85">
        <f t="shared" si="0"/>
        <v>0</v>
      </c>
      <c r="AC30" s="77" t="s">
        <v>74</v>
      </c>
      <c r="AD30" s="213"/>
      <c r="AE30" s="214"/>
      <c r="AF30" s="215"/>
    </row>
    <row r="31" spans="1:32" x14ac:dyDescent="0.35">
      <c r="A31" s="197">
        <f t="shared" si="1"/>
        <v>24</v>
      </c>
      <c r="B31" s="193"/>
      <c r="C31" s="194"/>
      <c r="D31" s="194"/>
      <c r="E31" s="194"/>
      <c r="F31" s="194"/>
      <c r="G31" s="195"/>
      <c r="H31" s="196"/>
      <c r="I31" s="194"/>
      <c r="J31" s="83"/>
      <c r="K31" s="78"/>
      <c r="L31" s="84"/>
      <c r="N31" s="85"/>
      <c r="O31" s="85"/>
      <c r="P31" s="85"/>
      <c r="Q31" s="85"/>
      <c r="R31" s="85"/>
      <c r="S31" s="85"/>
      <c r="T31" s="85"/>
      <c r="U31" s="85"/>
      <c r="V31" s="85"/>
      <c r="W31" s="85"/>
      <c r="X31" s="85"/>
      <c r="Y31" s="85"/>
      <c r="Z31" s="85"/>
      <c r="AA31" s="85"/>
      <c r="AB31" s="85">
        <f t="shared" si="0"/>
        <v>0</v>
      </c>
      <c r="AC31" s="77" t="s">
        <v>74</v>
      </c>
      <c r="AD31" s="213"/>
      <c r="AE31" s="214"/>
      <c r="AF31" s="215"/>
    </row>
    <row r="32" spans="1:32" x14ac:dyDescent="0.35">
      <c r="A32" s="197">
        <f t="shared" si="1"/>
        <v>25</v>
      </c>
      <c r="B32" s="193"/>
      <c r="C32" s="194"/>
      <c r="D32" s="194"/>
      <c r="E32" s="194"/>
      <c r="F32" s="194"/>
      <c r="G32" s="195"/>
      <c r="H32" s="196"/>
      <c r="I32" s="194"/>
      <c r="J32" s="83"/>
      <c r="K32" s="78"/>
      <c r="L32" s="84"/>
      <c r="N32" s="85"/>
      <c r="O32" s="85"/>
      <c r="P32" s="85"/>
      <c r="Q32" s="85"/>
      <c r="R32" s="85"/>
      <c r="S32" s="85"/>
      <c r="T32" s="85"/>
      <c r="U32" s="85"/>
      <c r="V32" s="85"/>
      <c r="W32" s="85"/>
      <c r="X32" s="85"/>
      <c r="Y32" s="85"/>
      <c r="Z32" s="85"/>
      <c r="AA32" s="85"/>
      <c r="AB32" s="85">
        <f t="shared" si="0"/>
        <v>0</v>
      </c>
      <c r="AC32" s="77" t="s">
        <v>74</v>
      </c>
      <c r="AD32" s="213"/>
      <c r="AE32" s="214"/>
      <c r="AF32" s="215"/>
    </row>
    <row r="33" spans="1:32" x14ac:dyDescent="0.35">
      <c r="A33" s="197">
        <f t="shared" si="1"/>
        <v>26</v>
      </c>
      <c r="B33" s="193"/>
      <c r="C33" s="194"/>
      <c r="D33" s="194"/>
      <c r="E33" s="194"/>
      <c r="F33" s="194"/>
      <c r="G33" s="195"/>
      <c r="H33" s="196"/>
      <c r="I33" s="194"/>
      <c r="J33" s="83"/>
      <c r="K33" s="78"/>
      <c r="L33" s="84"/>
      <c r="N33" s="85"/>
      <c r="O33" s="85"/>
      <c r="P33" s="85"/>
      <c r="Q33" s="85"/>
      <c r="R33" s="85"/>
      <c r="S33" s="85"/>
      <c r="T33" s="85"/>
      <c r="U33" s="85"/>
      <c r="V33" s="85"/>
      <c r="W33" s="85"/>
      <c r="X33" s="85"/>
      <c r="Y33" s="85"/>
      <c r="Z33" s="85"/>
      <c r="AA33" s="85"/>
      <c r="AB33" s="85">
        <f t="shared" si="0"/>
        <v>0</v>
      </c>
      <c r="AC33" s="77" t="s">
        <v>74</v>
      </c>
      <c r="AD33" s="213"/>
      <c r="AE33" s="214"/>
      <c r="AF33" s="215"/>
    </row>
    <row r="34" spans="1:32" x14ac:dyDescent="0.35">
      <c r="A34" s="197">
        <f t="shared" si="1"/>
        <v>27</v>
      </c>
      <c r="B34" s="193"/>
      <c r="C34" s="194"/>
      <c r="D34" s="194"/>
      <c r="E34" s="194"/>
      <c r="F34" s="194"/>
      <c r="G34" s="195"/>
      <c r="H34" s="196"/>
      <c r="I34" s="194"/>
      <c r="J34" s="83"/>
      <c r="K34" s="78"/>
      <c r="L34" s="84"/>
      <c r="N34" s="85"/>
      <c r="O34" s="85"/>
      <c r="P34" s="85"/>
      <c r="Q34" s="85"/>
      <c r="R34" s="85"/>
      <c r="S34" s="85"/>
      <c r="T34" s="85"/>
      <c r="U34" s="85"/>
      <c r="V34" s="85"/>
      <c r="W34" s="85"/>
      <c r="X34" s="85"/>
      <c r="Y34" s="85"/>
      <c r="Z34" s="85"/>
      <c r="AA34" s="85"/>
      <c r="AB34" s="85">
        <f t="shared" si="0"/>
        <v>0</v>
      </c>
      <c r="AC34" s="77" t="s">
        <v>74</v>
      </c>
      <c r="AD34" s="213"/>
      <c r="AE34" s="214"/>
      <c r="AF34" s="215"/>
    </row>
  </sheetData>
  <mergeCells count="31">
    <mergeCell ref="A2:M2"/>
    <mergeCell ref="AD9:AF9"/>
    <mergeCell ref="AD10:AF10"/>
    <mergeCell ref="AD11:AF11"/>
    <mergeCell ref="AD8:AF8"/>
    <mergeCell ref="A5:F5"/>
    <mergeCell ref="H5:L5"/>
    <mergeCell ref="N5:AF5"/>
    <mergeCell ref="AD15:AF15"/>
    <mergeCell ref="AD16:AF16"/>
    <mergeCell ref="AD17:AF17"/>
    <mergeCell ref="AD12:AF12"/>
    <mergeCell ref="AD13:AF13"/>
    <mergeCell ref="AD14:AF14"/>
    <mergeCell ref="AD21:AF21"/>
    <mergeCell ref="AD22:AF22"/>
    <mergeCell ref="AD23:AF23"/>
    <mergeCell ref="AD18:AF18"/>
    <mergeCell ref="AD19:AF19"/>
    <mergeCell ref="AD20:AF20"/>
    <mergeCell ref="AD27:AF27"/>
    <mergeCell ref="AD28:AF28"/>
    <mergeCell ref="AD29:AF29"/>
    <mergeCell ref="AD24:AF24"/>
    <mergeCell ref="AD25:AF25"/>
    <mergeCell ref="AD26:AF26"/>
    <mergeCell ref="AD33:AF33"/>
    <mergeCell ref="AD34:AF34"/>
    <mergeCell ref="AD30:AF30"/>
    <mergeCell ref="AD31:AF31"/>
    <mergeCell ref="AD32:AF32"/>
  </mergeCells>
  <hyperlinks>
    <hyperlink ref="A1" location="Contents!A1" display="Change log module" xr:uid="{C9E83DAC-A10A-4722-AFAA-DD6BD5237198}"/>
  </hyperlinks>
  <pageMargins left="0.7" right="0.7" top="0.75" bottom="0.75" header="0.3" footer="0.3"/>
  <pageSetup paperSize="8" scale="32" orientation="portrait" r:id="rId1"/>
  <extLst>
    <ext xmlns:x14="http://schemas.microsoft.com/office/spreadsheetml/2009/9/main" uri="{78C0D931-6437-407d-A8EE-F0AAD7539E65}">
      <x14:conditionalFormattings>
        <x14:conditionalFormatting xmlns:xm="http://schemas.microsoft.com/office/excel/2006/main">
          <x14:cfRule type="expression" priority="3" id="{CC0154A2-E0C3-4573-9FDF-451830BC0FC3}">
            <xm:f>'https://transpowernz.sharepoint.com/sites/external/befea001e/30 JUNE SUBMISSION TO EA/5. Supporting information/Supporting information for APP B/[Indicative Pricing Model v0.1.xlsx]Error checks'!#REF!&lt;&gt;0</xm:f>
            <x14:dxf>
              <fill>
                <patternFill>
                  <bgColor rgb="FFFF0000"/>
                </patternFill>
              </fill>
            </x14:dxf>
          </x14:cfRule>
          <xm:sqref>A1</xm:sqref>
        </x14:conditionalFormatting>
        <x14:conditionalFormatting xmlns:xm="http://schemas.microsoft.com/office/excel/2006/main">
          <x14:cfRule type="expression" priority="2" id="{771A05E4-1B6E-49BD-8EF6-B3BEA2C30545}">
            <xm:f>'Error checks'!$C$33&lt;&gt;0</xm:f>
            <x14:dxf>
              <fill>
                <patternFill>
                  <bgColor rgb="FFFF0000"/>
                </patternFill>
              </fill>
            </x14:dxf>
          </x14:cfRule>
          <xm:sqref>B1</xm:sqref>
        </x14:conditionalFormatting>
        <x14:conditionalFormatting xmlns:xm="http://schemas.microsoft.com/office/excel/2006/main">
          <x14:cfRule type="expression" priority="1" id="{2F5259B9-0848-4994-BF18-B2526F1311F5}">
            <xm:f>'Error checks'!$C$33&lt;&gt;0</xm:f>
            <x14:dxf>
              <fill>
                <patternFill>
                  <bgColor rgb="FFFF0000"/>
                </patternFill>
              </fill>
            </x14:dxf>
          </x14:cfRule>
          <xm:sqref>A1:XFD1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DAF76E-0B99-4EDA-968E-EBC2BD5920A9}">
          <x14:formula1>
            <xm:f>'https://transpowernz.sharepoint.com/sites/rg005/Indicative Pricing/[Indicative Pricing Model (version 1) 210824.xlsb.xlsx]Error checks'!#REF!</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9B0F-6302-4DF9-9768-70815975078F}">
  <sheetPr>
    <tabColor rgb="FF7030A0"/>
    <pageSetUpPr fitToPage="1"/>
  </sheetPr>
  <dimension ref="A1:I34"/>
  <sheetViews>
    <sheetView zoomScaleNormal="100" zoomScaleSheetLayoutView="100" workbookViewId="0">
      <selection activeCell="A2" sqref="A2:I2"/>
    </sheetView>
  </sheetViews>
  <sheetFormatPr defaultColWidth="9.1796875" defaultRowHeight="14.5" x14ac:dyDescent="0.35"/>
  <cols>
    <col min="1" max="1" width="24" style="4" customWidth="1"/>
    <col min="2" max="2" width="29.81640625" style="4" customWidth="1"/>
    <col min="3" max="3" width="14" style="4" customWidth="1"/>
    <col min="4" max="4" width="11.54296875" style="4" customWidth="1"/>
    <col min="5" max="5" width="21.54296875" style="4" customWidth="1"/>
    <col min="6" max="6" width="9.1796875" style="4"/>
    <col min="7" max="7" width="39.81640625" style="4" customWidth="1"/>
    <col min="8" max="8" width="15.1796875" style="4" customWidth="1"/>
    <col min="9" max="16384" width="9.1796875" style="4"/>
  </cols>
  <sheetData>
    <row r="1" spans="1:9" s="1" customFormat="1" ht="20" thickBot="1" x14ac:dyDescent="0.5">
      <c r="A1" s="118" t="s">
        <v>118</v>
      </c>
      <c r="B1" s="7" t="str">
        <f>IF('Error checks'!C33&lt;&gt;0,"go to Error checks tab","")</f>
        <v/>
      </c>
    </row>
    <row r="2" spans="1:9" s="2" customFormat="1" ht="24" customHeight="1" thickTop="1" x14ac:dyDescent="0.35">
      <c r="A2" s="201" t="s">
        <v>119</v>
      </c>
      <c r="B2" s="201"/>
      <c r="C2" s="201"/>
      <c r="D2" s="201"/>
      <c r="E2" s="201"/>
      <c r="F2" s="201"/>
      <c r="G2" s="201"/>
      <c r="H2" s="201"/>
      <c r="I2" s="201"/>
    </row>
    <row r="3" spans="1:9" s="3" customFormat="1" ht="17.5" thickBot="1" x14ac:dyDescent="0.45">
      <c r="A3" s="3" t="s">
        <v>120</v>
      </c>
    </row>
    <row r="4" spans="1:9" ht="15" thickTop="1" x14ac:dyDescent="0.35"/>
    <row r="5" spans="1:9" ht="16.399999999999999" customHeight="1" thickBot="1" x14ac:dyDescent="0.4">
      <c r="A5" s="216" t="s">
        <v>80</v>
      </c>
      <c r="B5" s="216"/>
      <c r="C5" s="216"/>
      <c r="D5" s="216"/>
      <c r="E5" s="216"/>
      <c r="G5" s="216" t="s">
        <v>81</v>
      </c>
      <c r="H5" s="216"/>
    </row>
    <row r="6" spans="1:9" s="75" customFormat="1" ht="33.75" customHeight="1" thickTop="1" x14ac:dyDescent="0.35">
      <c r="A6" s="87" t="s">
        <v>62</v>
      </c>
      <c r="B6" s="87" t="s">
        <v>63</v>
      </c>
      <c r="C6" s="87" t="s">
        <v>64</v>
      </c>
      <c r="D6" s="87" t="s">
        <v>65</v>
      </c>
      <c r="E6" s="87" t="s">
        <v>121</v>
      </c>
      <c r="F6" s="4"/>
      <c r="G6" s="87" t="s">
        <v>45</v>
      </c>
      <c r="H6" s="87" t="s">
        <v>122</v>
      </c>
      <c r="I6" s="4"/>
    </row>
    <row r="7" spans="1:9" x14ac:dyDescent="0.35">
      <c r="A7"/>
      <c r="B7"/>
      <c r="C7"/>
      <c r="D7"/>
      <c r="E7"/>
      <c r="G7"/>
      <c r="H7"/>
    </row>
    <row r="8" spans="1:9" x14ac:dyDescent="0.35">
      <c r="A8" s="78">
        <v>1</v>
      </c>
      <c r="B8" s="79"/>
      <c r="C8" s="80"/>
      <c r="D8" s="84" t="s">
        <v>75</v>
      </c>
      <c r="E8" s="81"/>
      <c r="G8" s="82"/>
      <c r="H8" s="84"/>
    </row>
    <row r="9" spans="1:9" x14ac:dyDescent="0.35">
      <c r="A9" s="78">
        <f>+A8+1</f>
        <v>2</v>
      </c>
      <c r="B9" s="83"/>
      <c r="C9" s="84"/>
      <c r="D9" s="84" t="s">
        <v>75</v>
      </c>
      <c r="E9" s="82"/>
      <c r="G9" s="82"/>
      <c r="H9" s="84"/>
    </row>
    <row r="10" spans="1:9" x14ac:dyDescent="0.35">
      <c r="A10" s="78">
        <f t="shared" ref="A10:A34" si="0">A9+1</f>
        <v>3</v>
      </c>
      <c r="B10" s="83"/>
      <c r="C10" s="84"/>
      <c r="D10" s="84" t="s">
        <v>75</v>
      </c>
      <c r="E10" s="82"/>
      <c r="G10" s="82"/>
      <c r="H10" s="84"/>
    </row>
    <row r="11" spans="1:9" x14ac:dyDescent="0.35">
      <c r="A11" s="78">
        <f t="shared" si="0"/>
        <v>4</v>
      </c>
      <c r="B11" s="83"/>
      <c r="C11" s="84"/>
      <c r="D11" s="84" t="s">
        <v>75</v>
      </c>
      <c r="E11" s="82"/>
      <c r="G11" s="82"/>
      <c r="H11" s="84"/>
    </row>
    <row r="12" spans="1:9" x14ac:dyDescent="0.35">
      <c r="A12" s="78">
        <f t="shared" si="0"/>
        <v>5</v>
      </c>
      <c r="B12" s="83"/>
      <c r="C12" s="84"/>
      <c r="D12" s="84" t="s">
        <v>75</v>
      </c>
      <c r="E12" s="82"/>
      <c r="G12" s="82"/>
      <c r="H12" s="84"/>
    </row>
    <row r="13" spans="1:9" x14ac:dyDescent="0.35">
      <c r="A13" s="78">
        <f t="shared" si="0"/>
        <v>6</v>
      </c>
      <c r="B13" s="83"/>
      <c r="C13" s="84"/>
      <c r="D13" s="84" t="s">
        <v>75</v>
      </c>
      <c r="E13" s="82"/>
      <c r="G13" s="82"/>
      <c r="H13" s="84"/>
    </row>
    <row r="14" spans="1:9" x14ac:dyDescent="0.35">
      <c r="A14" s="78">
        <f t="shared" si="0"/>
        <v>7</v>
      </c>
      <c r="B14" s="83"/>
      <c r="C14" s="84"/>
      <c r="D14" s="84" t="s">
        <v>75</v>
      </c>
      <c r="E14" s="82"/>
      <c r="G14" s="82"/>
      <c r="H14" s="84"/>
    </row>
    <row r="15" spans="1:9" x14ac:dyDescent="0.35">
      <c r="A15" s="78">
        <f t="shared" si="0"/>
        <v>8</v>
      </c>
      <c r="B15" s="83"/>
      <c r="C15" s="84"/>
      <c r="D15" s="84" t="s">
        <v>75</v>
      </c>
      <c r="E15" s="82"/>
      <c r="G15" s="82"/>
      <c r="H15" s="84"/>
    </row>
    <row r="16" spans="1:9" x14ac:dyDescent="0.35">
      <c r="A16" s="78">
        <f t="shared" si="0"/>
        <v>9</v>
      </c>
      <c r="B16" s="83"/>
      <c r="C16" s="84"/>
      <c r="D16" s="84" t="s">
        <v>75</v>
      </c>
      <c r="E16" s="82"/>
      <c r="G16" s="82"/>
      <c r="H16" s="84"/>
    </row>
    <row r="17" spans="1:8" x14ac:dyDescent="0.35">
      <c r="A17" s="78">
        <f t="shared" si="0"/>
        <v>10</v>
      </c>
      <c r="B17" s="83"/>
      <c r="C17" s="84"/>
      <c r="D17" s="84" t="s">
        <v>75</v>
      </c>
      <c r="E17" s="82"/>
      <c r="G17" s="82"/>
      <c r="H17" s="84"/>
    </row>
    <row r="18" spans="1:8" x14ac:dyDescent="0.35">
      <c r="A18" s="78">
        <f t="shared" si="0"/>
        <v>11</v>
      </c>
      <c r="B18" s="83"/>
      <c r="C18" s="84"/>
      <c r="D18" s="84" t="s">
        <v>75</v>
      </c>
      <c r="E18" s="82"/>
      <c r="G18" s="82"/>
      <c r="H18" s="84"/>
    </row>
    <row r="19" spans="1:8" x14ac:dyDescent="0.35">
      <c r="A19" s="78">
        <f t="shared" si="0"/>
        <v>12</v>
      </c>
      <c r="B19" s="83"/>
      <c r="C19" s="84"/>
      <c r="D19" s="84" t="s">
        <v>75</v>
      </c>
      <c r="E19" s="82"/>
      <c r="G19" s="82"/>
      <c r="H19" s="84"/>
    </row>
    <row r="20" spans="1:8" x14ac:dyDescent="0.35">
      <c r="A20" s="78">
        <f t="shared" si="0"/>
        <v>13</v>
      </c>
      <c r="B20" s="83"/>
      <c r="C20" s="84"/>
      <c r="D20" s="84" t="s">
        <v>75</v>
      </c>
      <c r="E20" s="82"/>
      <c r="G20" s="82"/>
      <c r="H20" s="84"/>
    </row>
    <row r="21" spans="1:8" x14ac:dyDescent="0.35">
      <c r="A21" s="78">
        <f t="shared" si="0"/>
        <v>14</v>
      </c>
      <c r="B21" s="83"/>
      <c r="C21" s="84"/>
      <c r="D21" s="84" t="s">
        <v>75</v>
      </c>
      <c r="E21" s="82"/>
      <c r="G21" s="82"/>
      <c r="H21" s="84"/>
    </row>
    <row r="22" spans="1:8" x14ac:dyDescent="0.35">
      <c r="A22" s="78">
        <f t="shared" si="0"/>
        <v>15</v>
      </c>
      <c r="B22" s="83"/>
      <c r="C22" s="84"/>
      <c r="D22" s="84" t="s">
        <v>75</v>
      </c>
      <c r="E22" s="82"/>
      <c r="G22" s="82"/>
      <c r="H22" s="84"/>
    </row>
    <row r="23" spans="1:8" x14ac:dyDescent="0.35">
      <c r="A23" s="78">
        <f t="shared" si="0"/>
        <v>16</v>
      </c>
      <c r="B23" s="83"/>
      <c r="C23" s="84"/>
      <c r="D23" s="84" t="s">
        <v>75</v>
      </c>
      <c r="E23" s="82"/>
      <c r="G23" s="82"/>
      <c r="H23" s="84"/>
    </row>
    <row r="24" spans="1:8" x14ac:dyDescent="0.35">
      <c r="A24" s="78">
        <f t="shared" si="0"/>
        <v>17</v>
      </c>
      <c r="B24" s="83"/>
      <c r="C24" s="84"/>
      <c r="D24" s="84" t="s">
        <v>75</v>
      </c>
      <c r="E24" s="82"/>
      <c r="G24" s="82"/>
      <c r="H24" s="84"/>
    </row>
    <row r="25" spans="1:8" x14ac:dyDescent="0.35">
      <c r="A25" s="78">
        <f t="shared" si="0"/>
        <v>18</v>
      </c>
      <c r="B25" s="83"/>
      <c r="C25" s="84"/>
      <c r="D25" s="84" t="s">
        <v>75</v>
      </c>
      <c r="E25" s="82"/>
      <c r="G25" s="82"/>
      <c r="H25" s="84"/>
    </row>
    <row r="26" spans="1:8" x14ac:dyDescent="0.35">
      <c r="A26" s="78">
        <f t="shared" si="0"/>
        <v>19</v>
      </c>
      <c r="B26" s="83"/>
      <c r="C26" s="84"/>
      <c r="D26" s="84" t="s">
        <v>75</v>
      </c>
      <c r="E26" s="82"/>
      <c r="G26" s="82"/>
      <c r="H26" s="84"/>
    </row>
    <row r="27" spans="1:8" x14ac:dyDescent="0.35">
      <c r="A27" s="78">
        <f t="shared" si="0"/>
        <v>20</v>
      </c>
      <c r="B27" s="83"/>
      <c r="C27" s="84"/>
      <c r="D27" s="84" t="s">
        <v>75</v>
      </c>
      <c r="E27" s="82"/>
      <c r="G27" s="82"/>
      <c r="H27" s="84"/>
    </row>
    <row r="28" spans="1:8" x14ac:dyDescent="0.35">
      <c r="A28" s="78">
        <f t="shared" si="0"/>
        <v>21</v>
      </c>
      <c r="B28" s="83"/>
      <c r="C28" s="84"/>
      <c r="D28" s="84" t="s">
        <v>75</v>
      </c>
      <c r="E28" s="82"/>
      <c r="G28" s="82"/>
      <c r="H28" s="84"/>
    </row>
    <row r="29" spans="1:8" x14ac:dyDescent="0.35">
      <c r="A29" s="78">
        <f t="shared" si="0"/>
        <v>22</v>
      </c>
      <c r="B29" s="83"/>
      <c r="C29" s="84"/>
      <c r="D29" s="84" t="s">
        <v>75</v>
      </c>
      <c r="E29" s="82"/>
      <c r="G29" s="82"/>
      <c r="H29" s="84"/>
    </row>
    <row r="30" spans="1:8" x14ac:dyDescent="0.35">
      <c r="A30" s="78">
        <f t="shared" si="0"/>
        <v>23</v>
      </c>
      <c r="B30" s="83"/>
      <c r="C30" s="84"/>
      <c r="D30" s="84" t="s">
        <v>75</v>
      </c>
      <c r="E30" s="82"/>
      <c r="G30" s="82"/>
      <c r="H30" s="84"/>
    </row>
    <row r="31" spans="1:8" x14ac:dyDescent="0.35">
      <c r="A31" s="78">
        <f t="shared" si="0"/>
        <v>24</v>
      </c>
      <c r="B31" s="83"/>
      <c r="C31" s="84"/>
      <c r="D31" s="84" t="s">
        <v>75</v>
      </c>
      <c r="E31" s="82"/>
      <c r="G31" s="82"/>
      <c r="H31" s="84"/>
    </row>
    <row r="32" spans="1:8" x14ac:dyDescent="0.35">
      <c r="A32" s="78">
        <f t="shared" si="0"/>
        <v>25</v>
      </c>
      <c r="B32" s="83"/>
      <c r="C32" s="84"/>
      <c r="D32" s="84" t="s">
        <v>75</v>
      </c>
      <c r="E32" s="82"/>
      <c r="G32" s="82"/>
      <c r="H32" s="84"/>
    </row>
    <row r="33" spans="1:8" x14ac:dyDescent="0.35">
      <c r="A33" s="78">
        <f t="shared" si="0"/>
        <v>26</v>
      </c>
      <c r="B33" s="83"/>
      <c r="C33" s="84"/>
      <c r="D33" s="84" t="s">
        <v>75</v>
      </c>
      <c r="E33" s="82"/>
      <c r="G33" s="82"/>
      <c r="H33" s="84"/>
    </row>
    <row r="34" spans="1:8" x14ac:dyDescent="0.35">
      <c r="A34" s="78">
        <f t="shared" si="0"/>
        <v>27</v>
      </c>
      <c r="B34" s="83"/>
      <c r="C34" s="84"/>
      <c r="D34" s="84" t="s">
        <v>75</v>
      </c>
      <c r="E34" s="82"/>
      <c r="G34" s="82"/>
      <c r="H34" s="84"/>
    </row>
  </sheetData>
  <mergeCells count="3">
    <mergeCell ref="A2:I2"/>
    <mergeCell ref="A5:E5"/>
    <mergeCell ref="G5:H5"/>
  </mergeCells>
  <dataValidations count="1">
    <dataValidation type="list" allowBlank="1" showInputMessage="1" showErrorMessage="1" sqref="H8:H34" xr:uid="{B01F4026-5593-47F5-A80A-4FC062B12B21}">
      <formula1>"resolved,pending"</formula1>
    </dataValidation>
  </dataValidations>
  <hyperlinks>
    <hyperlink ref="A1" location="Contents!A1" display="Change log" xr:uid="{4022ECCA-88A1-4752-A9F6-E952C6BF4960}"/>
  </hyperlinks>
  <pageMargins left="0.7" right="0.7" top="0.75" bottom="0.75" header="0.3" footer="0.3"/>
  <pageSetup paperSize="8" scale="75" orientation="portrait" r:id="rId1"/>
  <extLst>
    <ext xmlns:x14="http://schemas.microsoft.com/office/spreadsheetml/2009/9/main" uri="{78C0D931-6437-407d-A8EE-F0AAD7539E65}">
      <x14:conditionalFormattings>
        <x14:conditionalFormatting xmlns:xm="http://schemas.microsoft.com/office/excel/2006/main">
          <x14:cfRule type="expression" priority="2" id="{6552FB5A-D694-4774-8D16-1A54EF881010}">
            <xm:f>'Error checks'!$C$33&lt;&gt;0</xm:f>
            <x14:dxf>
              <fill>
                <patternFill>
                  <bgColor rgb="FFFF0000"/>
                </patternFill>
              </fill>
            </x14:dxf>
          </x14:cfRule>
          <xm:sqref>B1</xm:sqref>
        </x14:conditionalFormatting>
        <x14:conditionalFormatting xmlns:xm="http://schemas.microsoft.com/office/excel/2006/main">
          <x14:cfRule type="expression" priority="1" id="{1FF9565F-E78C-498F-8374-2C97E65790C9}">
            <xm:f>'Error checks'!$C$33&lt;&gt;0</xm:f>
            <x14:dxf>
              <fill>
                <patternFill>
                  <bgColor rgb="FFFF0000"/>
                </patternFill>
              </fill>
            </x14:dxf>
          </x14:cfRule>
          <xm:sqref>A1:XFD1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1EA3D8C-6A9D-4F43-BF14-5664B8F1CEF3}">
          <x14:formula1>
            <xm:f>'C:\Users\Steinebachf\OneDrive - Transpower\Revenue models\[Transpower Regulated Revenue Model - v.1.0.xlsm]Contents'!#REF!</xm:f>
          </x14:formula1>
          <xm:sqref>D8:D34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6E326-7AEB-457A-B035-9E3422496E0F}">
  <sheetPr>
    <tabColor rgb="FF7030A0"/>
    <pageSetUpPr fitToPage="1"/>
  </sheetPr>
  <dimension ref="A1:C34"/>
  <sheetViews>
    <sheetView zoomScaleNormal="100" zoomScaleSheetLayoutView="100" workbookViewId="0">
      <selection activeCell="A2" sqref="A2:C2"/>
    </sheetView>
  </sheetViews>
  <sheetFormatPr defaultColWidth="9.1796875" defaultRowHeight="14.5" x14ac:dyDescent="0.35"/>
  <cols>
    <col min="1" max="1" width="24" style="4" customWidth="1"/>
    <col min="2" max="2" width="29.81640625" style="4" customWidth="1"/>
    <col min="3" max="3" width="14" style="4" customWidth="1"/>
    <col min="4" max="16384" width="9.1796875" style="4"/>
  </cols>
  <sheetData>
    <row r="1" spans="1:3" s="1" customFormat="1" ht="20" thickBot="1" x14ac:dyDescent="0.5">
      <c r="A1" s="118" t="s">
        <v>167</v>
      </c>
      <c r="B1" s="7" t="str">
        <f>IF('Error checks'!C33&lt;&gt;0,"go to Error checks tab","")</f>
        <v/>
      </c>
    </row>
    <row r="2" spans="1:3" s="2" customFormat="1" ht="43.5" customHeight="1" thickTop="1" x14ac:dyDescent="0.35">
      <c r="A2" s="201" t="s">
        <v>123</v>
      </c>
      <c r="B2" s="201"/>
      <c r="C2" s="201"/>
    </row>
    <row r="3" spans="1:3" s="3" customFormat="1" ht="17.5" thickBot="1" x14ac:dyDescent="0.45">
      <c r="A3" s="3" t="s">
        <v>168</v>
      </c>
    </row>
    <row r="4" spans="1:3" ht="15" thickTop="1" x14ac:dyDescent="0.35"/>
    <row r="5" spans="1:3" s="75" customFormat="1" ht="33.75" customHeight="1" x14ac:dyDescent="0.35">
      <c r="A5" s="170" t="s">
        <v>169</v>
      </c>
      <c r="B5" s="170" t="s">
        <v>170</v>
      </c>
      <c r="C5" s="170" t="s">
        <v>171</v>
      </c>
    </row>
    <row r="6" spans="1:3" x14ac:dyDescent="0.35">
      <c r="A6"/>
      <c r="B6"/>
      <c r="C6"/>
    </row>
    <row r="7" spans="1:3" x14ac:dyDescent="0.35">
      <c r="A7" s="78">
        <v>1</v>
      </c>
      <c r="B7" s="79" t="s">
        <v>44</v>
      </c>
      <c r="C7" s="180">
        <f>+SUM(Inputs!L30:AA30)+SUM(Inputs!L631:L633)</f>
        <v>0</v>
      </c>
    </row>
    <row r="8" spans="1:3" x14ac:dyDescent="0.35">
      <c r="A8" s="78">
        <f>+A7+1</f>
        <v>2</v>
      </c>
      <c r="B8" s="79" t="s">
        <v>21</v>
      </c>
      <c r="C8" s="180">
        <f>+Summary!CS109</f>
        <v>0</v>
      </c>
    </row>
    <row r="9" spans="1:3" x14ac:dyDescent="0.35">
      <c r="A9" s="78">
        <f t="shared" ref="A9:A32" si="0">A8+1</f>
        <v>3</v>
      </c>
      <c r="B9" s="79" t="s">
        <v>98</v>
      </c>
      <c r="C9" s="180">
        <f>+SUM('Attributed Opex Ratio'!D16:G16,'Attributed Opex Ratio'!D20:G20,'Attributed Opex Ratio'!D33:G33,'Attributed Opex Ratio'!D39:G39)</f>
        <v>9.095502129241595E-14</v>
      </c>
    </row>
    <row r="10" spans="1:3" x14ac:dyDescent="0.35">
      <c r="A10" s="78">
        <f t="shared" si="0"/>
        <v>4</v>
      </c>
      <c r="B10" s="79" t="s">
        <v>172</v>
      </c>
      <c r="C10" s="180">
        <f>+SUM('Covered Costs'!L23:AA23,'Covered Costs'!L31:AA31,'Covered Costs'!L43:AA43,'Covered Costs'!L48:AA48,'Covered Costs'!L54:AA54,'Covered Costs'!L60:AA60,'Covered Costs'!L63:AA63,'Covered Costs'!L67:AA67,'Covered Costs'!L74:AA74,'Covered Costs'!L83:AA83,'Covered Costs'!L88:AA88)</f>
        <v>4.163336342344337E-17</v>
      </c>
    </row>
    <row r="11" spans="1:3" x14ac:dyDescent="0.35">
      <c r="A11" s="78">
        <f t="shared" si="0"/>
        <v>5</v>
      </c>
      <c r="B11" s="79" t="s">
        <v>160</v>
      </c>
      <c r="C11" s="180">
        <f>+SUM('Analysis I'!H10:H109,'Analysis I'!M111:Q111,'Analysis I'!R10:R109)</f>
        <v>0</v>
      </c>
    </row>
    <row r="12" spans="1:3" x14ac:dyDescent="0.35">
      <c r="A12" s="78">
        <f t="shared" si="0"/>
        <v>6</v>
      </c>
      <c r="B12" s="79"/>
      <c r="C12" s="171"/>
    </row>
    <row r="13" spans="1:3" x14ac:dyDescent="0.35">
      <c r="A13" s="78">
        <f t="shared" si="0"/>
        <v>7</v>
      </c>
      <c r="B13" s="79"/>
      <c r="C13" s="171"/>
    </row>
    <row r="14" spans="1:3" x14ac:dyDescent="0.35">
      <c r="A14" s="78">
        <f t="shared" si="0"/>
        <v>8</v>
      </c>
      <c r="B14" s="79"/>
      <c r="C14" s="171"/>
    </row>
    <row r="15" spans="1:3" x14ac:dyDescent="0.35">
      <c r="A15" s="78">
        <f t="shared" si="0"/>
        <v>9</v>
      </c>
      <c r="B15" s="79"/>
      <c r="C15" s="171"/>
    </row>
    <row r="16" spans="1:3" x14ac:dyDescent="0.35">
      <c r="A16" s="78">
        <f t="shared" si="0"/>
        <v>10</v>
      </c>
      <c r="B16" s="79"/>
      <c r="C16" s="171"/>
    </row>
    <row r="17" spans="1:3" x14ac:dyDescent="0.35">
      <c r="A17" s="78">
        <f t="shared" si="0"/>
        <v>11</v>
      </c>
      <c r="B17" s="79"/>
      <c r="C17" s="171"/>
    </row>
    <row r="18" spans="1:3" x14ac:dyDescent="0.35">
      <c r="A18" s="78">
        <f t="shared" si="0"/>
        <v>12</v>
      </c>
      <c r="B18" s="79"/>
      <c r="C18" s="171"/>
    </row>
    <row r="19" spans="1:3" x14ac:dyDescent="0.35">
      <c r="A19" s="78">
        <f t="shared" si="0"/>
        <v>13</v>
      </c>
      <c r="B19" s="79"/>
      <c r="C19" s="171"/>
    </row>
    <row r="20" spans="1:3" x14ac:dyDescent="0.35">
      <c r="A20" s="78">
        <f t="shared" si="0"/>
        <v>14</v>
      </c>
      <c r="B20" s="79"/>
      <c r="C20" s="171"/>
    </row>
    <row r="21" spans="1:3" x14ac:dyDescent="0.35">
      <c r="A21" s="78">
        <f t="shared" si="0"/>
        <v>15</v>
      </c>
      <c r="B21" s="79"/>
      <c r="C21" s="171"/>
    </row>
    <row r="22" spans="1:3" x14ac:dyDescent="0.35">
      <c r="A22" s="78">
        <f t="shared" si="0"/>
        <v>16</v>
      </c>
      <c r="B22" s="79"/>
      <c r="C22" s="171"/>
    </row>
    <row r="23" spans="1:3" x14ac:dyDescent="0.35">
      <c r="A23" s="78">
        <f t="shared" si="0"/>
        <v>17</v>
      </c>
      <c r="B23" s="79"/>
      <c r="C23" s="171"/>
    </row>
    <row r="24" spans="1:3" x14ac:dyDescent="0.35">
      <c r="A24" s="78">
        <f t="shared" si="0"/>
        <v>18</v>
      </c>
      <c r="B24" s="79"/>
      <c r="C24" s="171"/>
    </row>
    <row r="25" spans="1:3" x14ac:dyDescent="0.35">
      <c r="A25" s="78">
        <f t="shared" si="0"/>
        <v>19</v>
      </c>
      <c r="B25" s="79"/>
      <c r="C25" s="171"/>
    </row>
    <row r="26" spans="1:3" x14ac:dyDescent="0.35">
      <c r="A26" s="78">
        <f t="shared" si="0"/>
        <v>20</v>
      </c>
      <c r="B26" s="79"/>
      <c r="C26" s="171"/>
    </row>
    <row r="27" spans="1:3" x14ac:dyDescent="0.35">
      <c r="A27" s="78">
        <f t="shared" si="0"/>
        <v>21</v>
      </c>
      <c r="B27" s="79"/>
      <c r="C27" s="171"/>
    </row>
    <row r="28" spans="1:3" x14ac:dyDescent="0.35">
      <c r="A28" s="78">
        <f t="shared" si="0"/>
        <v>22</v>
      </c>
      <c r="B28" s="79"/>
      <c r="C28" s="171"/>
    </row>
    <row r="29" spans="1:3" x14ac:dyDescent="0.35">
      <c r="A29" s="78">
        <f t="shared" si="0"/>
        <v>23</v>
      </c>
      <c r="B29" s="79"/>
      <c r="C29" s="171"/>
    </row>
    <row r="30" spans="1:3" x14ac:dyDescent="0.35">
      <c r="A30" s="78">
        <f t="shared" si="0"/>
        <v>24</v>
      </c>
      <c r="B30" s="79"/>
      <c r="C30" s="171"/>
    </row>
    <row r="31" spans="1:3" x14ac:dyDescent="0.35">
      <c r="A31" s="78">
        <f t="shared" si="0"/>
        <v>25</v>
      </c>
      <c r="B31" s="79"/>
      <c r="C31" s="171"/>
    </row>
    <row r="32" spans="1:3" x14ac:dyDescent="0.35">
      <c r="A32" s="172">
        <f t="shared" si="0"/>
        <v>26</v>
      </c>
      <c r="B32" s="173"/>
      <c r="C32" s="174"/>
    </row>
    <row r="33" spans="1:3" ht="15" thickBot="1" x14ac:dyDescent="0.4">
      <c r="A33" s="175" t="s">
        <v>38</v>
      </c>
      <c r="B33" s="176"/>
      <c r="C33" s="181">
        <f>ROUND(SUM(C7:C32),4)</f>
        <v>0</v>
      </c>
    </row>
    <row r="34" spans="1:3" ht="15" thickTop="1" x14ac:dyDescent="0.35"/>
  </sheetData>
  <mergeCells count="1">
    <mergeCell ref="A2:C2"/>
  </mergeCells>
  <conditionalFormatting sqref="B1">
    <cfRule type="expression" dxfId="1" priority="2">
      <formula>$C$33&lt;&gt;0</formula>
    </cfRule>
  </conditionalFormatting>
  <conditionalFormatting sqref="A1:XFD1">
    <cfRule type="expression" dxfId="0" priority="1">
      <formula>$C$33&lt;&gt;0</formula>
    </cfRule>
  </conditionalFormatting>
  <dataValidations count="1">
    <dataValidation type="list" allowBlank="1" showInputMessage="1" showErrorMessage="1" sqref="B26:B33" xr:uid="{31C94210-A3D2-4368-A0D6-CC3B45A099E5}">
      <formula1>$J$6:$J$18</formula1>
    </dataValidation>
  </dataValidations>
  <hyperlinks>
    <hyperlink ref="A1" location="Contents!A1" display="Change log" xr:uid="{3B2791D5-8974-447B-8740-2B23578FF15C}"/>
  </hyperlinks>
  <pageMargins left="0.7" right="0.7" top="0.75" bottom="0.75" header="0.3" footer="0.3"/>
  <pageSetup paperSize="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B3691-1002-472D-A31D-73550B3C93F9}">
  <sheetPr>
    <pageSetUpPr fitToPage="1"/>
  </sheetPr>
  <dimension ref="A1:AA29"/>
  <sheetViews>
    <sheetView zoomScaleNormal="100" zoomScaleSheetLayoutView="100" workbookViewId="0"/>
  </sheetViews>
  <sheetFormatPr defaultColWidth="9.1796875" defaultRowHeight="14.5" outlineLevelRow="1" outlineLevelCol="1" x14ac:dyDescent="0.35"/>
  <cols>
    <col min="1" max="1" width="24" style="4" customWidth="1"/>
    <col min="2" max="2" width="29.81640625" style="4" customWidth="1"/>
    <col min="3" max="7" width="9.1796875" style="4"/>
    <col min="8" max="11" width="9.1796875" style="4" hidden="1" customWidth="1" outlineLevel="1"/>
    <col min="12" max="12" width="9.453125" style="4" hidden="1" customWidth="1" outlineLevel="1"/>
    <col min="13" max="13" width="9.1796875" style="4" collapsed="1"/>
    <col min="14" max="16384" width="9.1796875" style="4"/>
  </cols>
  <sheetData>
    <row r="1" spans="1:27" s="1" customFormat="1" ht="20" thickBot="1" x14ac:dyDescent="0.5">
      <c r="A1" s="1" t="s">
        <v>33</v>
      </c>
      <c r="C1" s="49" t="s">
        <v>26</v>
      </c>
      <c r="D1" s="39" t="s">
        <v>22</v>
      </c>
      <c r="E1" s="40" t="s">
        <v>23</v>
      </c>
      <c r="F1" s="41" t="s">
        <v>24</v>
      </c>
    </row>
    <row r="2" spans="1:27" s="2" customFormat="1" ht="33.75" customHeight="1" thickTop="1" x14ac:dyDescent="0.35">
      <c r="A2" s="201" t="s">
        <v>34</v>
      </c>
      <c r="B2" s="201"/>
      <c r="C2" s="201"/>
      <c r="D2" s="201"/>
      <c r="E2" s="201"/>
      <c r="F2" s="201"/>
      <c r="G2" s="201"/>
      <c r="H2" s="201"/>
      <c r="I2" s="201"/>
      <c r="J2" s="201"/>
      <c r="K2" s="201"/>
      <c r="L2" s="201"/>
      <c r="M2" s="201"/>
    </row>
    <row r="3" spans="1:27" s="3" customFormat="1" ht="17.5" thickBot="1" x14ac:dyDescent="0.45">
      <c r="A3" s="3" t="s">
        <v>0</v>
      </c>
    </row>
    <row r="4" spans="1:27" ht="15" thickTop="1" x14ac:dyDescent="0.35">
      <c r="B4" s="4" t="s">
        <v>1</v>
      </c>
      <c r="C4" s="208" t="s">
        <v>2</v>
      </c>
      <c r="D4" s="10" t="s">
        <v>3</v>
      </c>
      <c r="E4" s="10" t="s">
        <v>4</v>
      </c>
      <c r="F4" s="10" t="s">
        <v>5</v>
      </c>
      <c r="G4" s="10" t="s">
        <v>6</v>
      </c>
      <c r="H4" s="207" t="s">
        <v>3</v>
      </c>
      <c r="I4" s="207"/>
      <c r="J4" s="207"/>
      <c r="K4" s="207"/>
      <c r="L4" s="207"/>
      <c r="M4" s="207" t="s">
        <v>4</v>
      </c>
      <c r="N4" s="207"/>
      <c r="O4" s="207"/>
      <c r="P4" s="207"/>
      <c r="Q4" s="207"/>
      <c r="R4" s="207" t="s">
        <v>5</v>
      </c>
      <c r="S4" s="207"/>
      <c r="T4" s="207"/>
      <c r="U4" s="207"/>
      <c r="V4" s="207"/>
      <c r="W4" s="207" t="s">
        <v>6</v>
      </c>
      <c r="X4" s="207"/>
      <c r="Y4" s="207"/>
      <c r="Z4" s="207"/>
      <c r="AA4" s="207"/>
    </row>
    <row r="5" spans="1:27" x14ac:dyDescent="0.35">
      <c r="B5" s="4" t="s">
        <v>50</v>
      </c>
      <c r="C5" s="209"/>
      <c r="D5" s="5"/>
      <c r="E5" s="5"/>
      <c r="F5" s="5"/>
      <c r="G5" s="5"/>
      <c r="H5" s="6">
        <v>2016</v>
      </c>
      <c r="I5" s="6">
        <v>2017</v>
      </c>
      <c r="J5" s="6">
        <v>2018</v>
      </c>
      <c r="K5" s="6">
        <v>2019</v>
      </c>
      <c r="L5" s="6">
        <v>2020</v>
      </c>
      <c r="M5" s="6">
        <v>2021</v>
      </c>
      <c r="N5" s="6">
        <v>2022</v>
      </c>
      <c r="O5" s="6">
        <v>2023</v>
      </c>
      <c r="P5" s="6">
        <v>2024</v>
      </c>
      <c r="Q5" s="6">
        <v>2025</v>
      </c>
      <c r="R5" s="6">
        <v>2026</v>
      </c>
      <c r="S5" s="6">
        <v>2027</v>
      </c>
      <c r="T5" s="6">
        <v>2028</v>
      </c>
      <c r="U5" s="6">
        <v>2029</v>
      </c>
      <c r="V5" s="6">
        <v>2030</v>
      </c>
      <c r="W5" s="6">
        <v>2031</v>
      </c>
      <c r="X5" s="6">
        <v>2032</v>
      </c>
      <c r="Y5" s="6">
        <v>2033</v>
      </c>
      <c r="Z5" s="6">
        <v>2034</v>
      </c>
      <c r="AA5" s="6">
        <v>2035</v>
      </c>
    </row>
    <row r="6" spans="1:27" x14ac:dyDescent="0.35">
      <c r="C6" s="15"/>
      <c r="D6" s="5"/>
      <c r="E6" s="5"/>
      <c r="F6" s="5"/>
      <c r="G6" s="5"/>
      <c r="H6" s="16"/>
      <c r="I6" s="16"/>
      <c r="J6" s="16"/>
      <c r="K6" s="16"/>
      <c r="L6" s="16"/>
      <c r="M6" s="16"/>
      <c r="N6" s="16"/>
      <c r="O6" s="16"/>
      <c r="P6" s="16"/>
      <c r="Q6" s="16"/>
      <c r="R6" s="16"/>
      <c r="S6" s="16"/>
      <c r="T6" s="16"/>
      <c r="U6" s="16"/>
      <c r="V6" s="16"/>
      <c r="W6" s="16"/>
      <c r="X6" s="16"/>
      <c r="Y6" s="16"/>
      <c r="Z6" s="16"/>
      <c r="AA6" s="16"/>
    </row>
    <row r="7" spans="1:27" s="3" customFormat="1" ht="17.5" thickBot="1" x14ac:dyDescent="0.45">
      <c r="A7" s="3" t="s">
        <v>10</v>
      </c>
    </row>
    <row r="8" spans="1:27" ht="15" outlineLevel="1" thickTop="1" x14ac:dyDescent="0.35">
      <c r="A8" s="2"/>
    </row>
    <row r="9" spans="1:27" outlineLevel="1" x14ac:dyDescent="0.35">
      <c r="B9" s="4" t="s">
        <v>11</v>
      </c>
      <c r="D9" s="17">
        <f>+Inputs!D9</f>
        <v>7.1900000000000006E-2</v>
      </c>
      <c r="E9" s="17">
        <f>+Inputs!E9</f>
        <v>4.5699999999999998E-2</v>
      </c>
      <c r="F9" s="17">
        <f>+Inputs!F9</f>
        <v>0</v>
      </c>
      <c r="G9" s="17">
        <f>+Inputs!G9</f>
        <v>0</v>
      </c>
    </row>
    <row r="10" spans="1:27" outlineLevel="1" x14ac:dyDescent="0.35">
      <c r="B10" s="4" t="s">
        <v>14</v>
      </c>
      <c r="D10" s="17">
        <f>+Inputs!D10</f>
        <v>6.0900000000000003E-2</v>
      </c>
      <c r="E10" s="17">
        <f>+Inputs!E10</f>
        <v>2.92E-2</v>
      </c>
      <c r="F10" s="17">
        <f>+Inputs!F10</f>
        <v>0</v>
      </c>
      <c r="G10" s="17">
        <f>+Inputs!G10</f>
        <v>0</v>
      </c>
    </row>
    <row r="11" spans="1:27" outlineLevel="1" x14ac:dyDescent="0.35">
      <c r="B11" s="4" t="s">
        <v>13</v>
      </c>
      <c r="D11" s="17">
        <f>+Inputs!D11</f>
        <v>0.44</v>
      </c>
      <c r="E11" s="17">
        <f>+Inputs!E11</f>
        <v>0.42</v>
      </c>
      <c r="F11" s="17">
        <f>+Inputs!F11</f>
        <v>0.42</v>
      </c>
      <c r="G11" s="17">
        <f>+Inputs!G11</f>
        <v>0.42</v>
      </c>
    </row>
    <row r="12" spans="1:27" outlineLevel="1" x14ac:dyDescent="0.35">
      <c r="B12" s="4" t="s">
        <v>27</v>
      </c>
      <c r="D12" s="59">
        <f>+Inputs!D12</f>
        <v>0</v>
      </c>
      <c r="E12" s="59">
        <f>+Inputs!E12</f>
        <v>1.0105814631963781</v>
      </c>
      <c r="F12" s="59">
        <f>+Inputs!F12</f>
        <v>0</v>
      </c>
      <c r="G12" s="59">
        <f>+Inputs!G12</f>
        <v>0</v>
      </c>
    </row>
    <row r="13" spans="1:27" outlineLevel="1" x14ac:dyDescent="0.35">
      <c r="B13" s="4" t="s">
        <v>12</v>
      </c>
      <c r="C13" s="17">
        <f>+Inputs!C13</f>
        <v>0.28000000000000003</v>
      </c>
      <c r="E13" s="18"/>
      <c r="F13" s="18"/>
      <c r="G13" s="18"/>
    </row>
    <row r="14" spans="1:27" x14ac:dyDescent="0.35">
      <c r="C14" s="15"/>
      <c r="D14" s="5"/>
      <c r="E14" s="5"/>
      <c r="F14" s="5"/>
      <c r="G14" s="5"/>
      <c r="H14" s="16"/>
      <c r="I14" s="16"/>
      <c r="J14" s="16"/>
      <c r="K14" s="16"/>
      <c r="L14" s="16"/>
      <c r="M14" s="16"/>
      <c r="N14" s="16"/>
      <c r="O14" s="16"/>
      <c r="P14" s="16"/>
      <c r="Q14" s="16"/>
      <c r="R14" s="16"/>
      <c r="S14" s="16"/>
      <c r="T14" s="16"/>
      <c r="U14" s="16"/>
      <c r="V14" s="16"/>
      <c r="W14" s="16"/>
      <c r="X14" s="16"/>
      <c r="Y14" s="16"/>
      <c r="Z14" s="16"/>
      <c r="AA14" s="16"/>
    </row>
    <row r="15" spans="1:27" s="3" customFormat="1" ht="17.5" thickBot="1" x14ac:dyDescent="0.45">
      <c r="A15" s="3" t="s">
        <v>8</v>
      </c>
      <c r="B15" s="63" t="str">
        <f>"for "&amp;Summary!B8&amp;" benefit based investment"</f>
        <v>for CSI_HV_LNI_HV_HVDC benefit based investment</v>
      </c>
    </row>
    <row r="16" spans="1:27" ht="15" outlineLevel="1" thickTop="1" x14ac:dyDescent="0.35">
      <c r="A16" s="2" t="s">
        <v>32</v>
      </c>
    </row>
    <row r="17" spans="1:27" s="7" customFormat="1" outlineLevel="1" x14ac:dyDescent="0.35">
      <c r="B17" s="4" t="s">
        <v>35</v>
      </c>
      <c r="C17" s="4"/>
      <c r="D17" s="4"/>
      <c r="E17" s="4"/>
      <c r="F17" s="4"/>
      <c r="G17" s="4"/>
      <c r="H17" s="4"/>
      <c r="I17" s="4"/>
      <c r="J17" s="4"/>
      <c r="K17" s="4"/>
      <c r="L17" s="11">
        <v>0</v>
      </c>
      <c r="M17" s="11">
        <v>0</v>
      </c>
      <c r="N17" s="11">
        <v>0</v>
      </c>
      <c r="O17" s="11">
        <v>0</v>
      </c>
      <c r="P17" s="11">
        <v>0</v>
      </c>
      <c r="Q17" s="11">
        <v>0</v>
      </c>
      <c r="R17" s="11">
        <v>0</v>
      </c>
      <c r="S17" s="11">
        <v>0</v>
      </c>
      <c r="T17" s="11">
        <v>0</v>
      </c>
      <c r="U17" s="11">
        <v>0</v>
      </c>
      <c r="V17" s="11">
        <v>0</v>
      </c>
      <c r="W17" s="11">
        <v>0</v>
      </c>
      <c r="X17" s="11">
        <v>0</v>
      </c>
      <c r="Y17" s="11">
        <v>0</v>
      </c>
      <c r="Z17" s="11">
        <v>0</v>
      </c>
      <c r="AA17" s="11">
        <v>0</v>
      </c>
    </row>
    <row r="18" spans="1:27" x14ac:dyDescent="0.35">
      <c r="L18" s="24"/>
      <c r="M18" s="24"/>
      <c r="N18" s="24"/>
      <c r="O18" s="24"/>
      <c r="P18" s="24"/>
      <c r="Q18" s="24"/>
      <c r="R18" s="24"/>
      <c r="S18" s="24"/>
      <c r="T18" s="24"/>
      <c r="U18" s="24"/>
      <c r="V18" s="24"/>
      <c r="W18" s="24"/>
      <c r="X18" s="24"/>
      <c r="Y18" s="24"/>
      <c r="Z18" s="24"/>
      <c r="AA18" s="24"/>
    </row>
    <row r="19" spans="1:27" s="3" customFormat="1" ht="17.5" thickBot="1" x14ac:dyDescent="0.45">
      <c r="A19" s="3" t="s">
        <v>36</v>
      </c>
      <c r="B19" s="63" t="str">
        <f>"for "&amp;Summary!B8&amp;" benefit based investment"</f>
        <v>for CSI_HV_LNI_HV_HVDC benefit based investment</v>
      </c>
    </row>
    <row r="20" spans="1:27" ht="15" outlineLevel="1" thickTop="1" x14ac:dyDescent="0.35">
      <c r="A20" s="2" t="s">
        <v>32</v>
      </c>
    </row>
    <row r="21" spans="1:27" outlineLevel="1" x14ac:dyDescent="0.35">
      <c r="A21" s="8"/>
      <c r="B21" s="4" t="s">
        <v>35</v>
      </c>
      <c r="C21" s="20"/>
      <c r="D21" s="20"/>
      <c r="E21" s="20"/>
      <c r="F21" s="20"/>
      <c r="G21" s="20"/>
      <c r="H21" s="20"/>
      <c r="I21" s="20"/>
      <c r="J21" s="20"/>
      <c r="K21" s="20"/>
      <c r="L21" s="11">
        <v>0</v>
      </c>
      <c r="M21" s="11">
        <v>0</v>
      </c>
      <c r="N21" s="11">
        <v>0</v>
      </c>
      <c r="O21" s="11">
        <v>0</v>
      </c>
      <c r="P21" s="11">
        <v>0</v>
      </c>
      <c r="Q21" s="11">
        <v>0</v>
      </c>
      <c r="R21" s="11">
        <v>0</v>
      </c>
      <c r="S21" s="11">
        <v>0</v>
      </c>
      <c r="T21" s="11">
        <v>0</v>
      </c>
      <c r="U21" s="11">
        <v>0</v>
      </c>
      <c r="V21" s="11">
        <v>0</v>
      </c>
      <c r="W21" s="11">
        <v>0</v>
      </c>
      <c r="X21" s="11">
        <v>0</v>
      </c>
      <c r="Y21" s="11">
        <v>0</v>
      </c>
      <c r="Z21" s="11">
        <v>0</v>
      </c>
      <c r="AA21" s="11">
        <v>0</v>
      </c>
    </row>
    <row r="22" spans="1:27" x14ac:dyDescent="0.35">
      <c r="A22" s="8"/>
      <c r="B22" s="20"/>
      <c r="C22" s="20"/>
      <c r="D22" s="20"/>
      <c r="E22" s="20"/>
      <c r="F22" s="20"/>
      <c r="G22" s="20"/>
      <c r="H22" s="20"/>
      <c r="I22" s="20"/>
      <c r="J22" s="20"/>
      <c r="K22" s="20"/>
      <c r="L22" s="24"/>
      <c r="M22" s="24"/>
      <c r="N22" s="24"/>
      <c r="O22" s="24"/>
      <c r="P22" s="24"/>
      <c r="Q22" s="24"/>
      <c r="R22" s="24"/>
      <c r="S22" s="24"/>
      <c r="T22" s="24"/>
      <c r="U22" s="24"/>
      <c r="V22" s="24"/>
      <c r="W22" s="24"/>
      <c r="X22" s="24"/>
      <c r="Y22" s="24"/>
      <c r="Z22" s="24"/>
      <c r="AA22" s="24"/>
    </row>
    <row r="23" spans="1:27" s="3" customFormat="1" ht="17.5" thickBot="1" x14ac:dyDescent="0.45">
      <c r="A23" s="3" t="s">
        <v>37</v>
      </c>
    </row>
    <row r="24" spans="1:27" ht="15" outlineLevel="1" thickTop="1" x14ac:dyDescent="0.35">
      <c r="A24" s="2" t="s">
        <v>32</v>
      </c>
    </row>
    <row r="25" spans="1:27" outlineLevel="1" x14ac:dyDescent="0.35">
      <c r="A25" s="8"/>
      <c r="B25" s="4" t="s">
        <v>35</v>
      </c>
      <c r="L25" s="11">
        <v>0</v>
      </c>
      <c r="M25" s="11">
        <v>0</v>
      </c>
      <c r="N25" s="11">
        <v>0</v>
      </c>
      <c r="O25" s="11">
        <v>0</v>
      </c>
      <c r="P25" s="11">
        <v>0</v>
      </c>
      <c r="Q25" s="11">
        <v>0</v>
      </c>
      <c r="R25" s="11">
        <v>0</v>
      </c>
      <c r="S25" s="11">
        <v>0</v>
      </c>
      <c r="T25" s="11">
        <v>0</v>
      </c>
      <c r="U25" s="11">
        <v>0</v>
      </c>
      <c r="V25" s="11">
        <v>0</v>
      </c>
      <c r="W25" s="11">
        <v>0</v>
      </c>
      <c r="X25" s="11">
        <v>0</v>
      </c>
      <c r="Y25" s="11">
        <v>0</v>
      </c>
      <c r="Z25" s="11">
        <v>0</v>
      </c>
      <c r="AA25" s="11">
        <v>0</v>
      </c>
    </row>
    <row r="26" spans="1:27" outlineLevel="1" x14ac:dyDescent="0.35">
      <c r="A26" s="8" t="s">
        <v>7</v>
      </c>
      <c r="B26" s="4" t="s">
        <v>35</v>
      </c>
      <c r="L26" s="11">
        <v>0</v>
      </c>
      <c r="M26" s="11">
        <v>0</v>
      </c>
      <c r="N26" s="11">
        <v>0</v>
      </c>
      <c r="O26" s="11">
        <v>0</v>
      </c>
      <c r="P26" s="11">
        <v>0</v>
      </c>
      <c r="Q26" s="11">
        <v>0</v>
      </c>
      <c r="R26" s="11">
        <v>0</v>
      </c>
      <c r="S26" s="11">
        <v>0</v>
      </c>
      <c r="T26" s="11">
        <v>0</v>
      </c>
      <c r="U26" s="11">
        <v>0</v>
      </c>
      <c r="V26" s="11">
        <v>0</v>
      </c>
      <c r="W26" s="11">
        <v>0</v>
      </c>
      <c r="X26" s="11">
        <v>0</v>
      </c>
      <c r="Y26" s="11">
        <v>0</v>
      </c>
      <c r="Z26" s="11">
        <v>0</v>
      </c>
      <c r="AA26" s="11">
        <v>0</v>
      </c>
    </row>
    <row r="27" spans="1:27" outlineLevel="1" x14ac:dyDescent="0.35">
      <c r="A27" s="8" t="s">
        <v>9</v>
      </c>
      <c r="B27" s="12" t="s">
        <v>35</v>
      </c>
      <c r="C27" s="12"/>
      <c r="D27" s="12"/>
      <c r="E27" s="12"/>
      <c r="F27" s="12"/>
      <c r="G27" s="12"/>
      <c r="H27" s="12"/>
      <c r="I27" s="12"/>
      <c r="J27" s="12"/>
      <c r="K27" s="12"/>
      <c r="L27" s="13">
        <v>0</v>
      </c>
      <c r="M27" s="13">
        <v>0</v>
      </c>
      <c r="N27" s="13">
        <v>0</v>
      </c>
      <c r="O27" s="13">
        <v>0</v>
      </c>
      <c r="P27" s="13">
        <v>0</v>
      </c>
      <c r="Q27" s="13">
        <v>0</v>
      </c>
      <c r="R27" s="13">
        <v>0</v>
      </c>
      <c r="S27" s="13">
        <v>0</v>
      </c>
      <c r="T27" s="13">
        <v>0</v>
      </c>
      <c r="U27" s="13">
        <v>0</v>
      </c>
      <c r="V27" s="13">
        <v>0</v>
      </c>
      <c r="W27" s="13">
        <v>0</v>
      </c>
      <c r="X27" s="13">
        <v>0</v>
      </c>
      <c r="Y27" s="13">
        <v>0</v>
      </c>
      <c r="Z27" s="13">
        <v>0</v>
      </c>
      <c r="AA27" s="13">
        <v>0</v>
      </c>
    </row>
    <row r="28" spans="1:27" outlineLevel="1" x14ac:dyDescent="0.35">
      <c r="B28" s="7" t="s">
        <v>38</v>
      </c>
      <c r="L28" s="14">
        <f>+SUM(L25:L27)</f>
        <v>0</v>
      </c>
      <c r="M28" s="14">
        <f t="shared" ref="M28:AA28" si="0">+SUM(M25:M27)</f>
        <v>0</v>
      </c>
      <c r="N28" s="14">
        <f t="shared" si="0"/>
        <v>0</v>
      </c>
      <c r="O28" s="14">
        <f t="shared" si="0"/>
        <v>0</v>
      </c>
      <c r="P28" s="14">
        <f t="shared" si="0"/>
        <v>0</v>
      </c>
      <c r="Q28" s="14">
        <f t="shared" si="0"/>
        <v>0</v>
      </c>
      <c r="R28" s="14">
        <f t="shared" si="0"/>
        <v>0</v>
      </c>
      <c r="S28" s="14">
        <f t="shared" si="0"/>
        <v>0</v>
      </c>
      <c r="T28" s="14">
        <f t="shared" si="0"/>
        <v>0</v>
      </c>
      <c r="U28" s="14">
        <f t="shared" si="0"/>
        <v>0</v>
      </c>
      <c r="V28" s="14">
        <f t="shared" si="0"/>
        <v>0</v>
      </c>
      <c r="W28" s="14">
        <f t="shared" si="0"/>
        <v>0</v>
      </c>
      <c r="X28" s="14">
        <f t="shared" si="0"/>
        <v>0</v>
      </c>
      <c r="Y28" s="14">
        <f t="shared" si="0"/>
        <v>0</v>
      </c>
      <c r="Z28" s="14">
        <f t="shared" si="0"/>
        <v>0</v>
      </c>
      <c r="AA28" s="14">
        <f t="shared" si="0"/>
        <v>0</v>
      </c>
    </row>
    <row r="29" spans="1:27" ht="15.75" customHeight="1" x14ac:dyDescent="0.35"/>
  </sheetData>
  <mergeCells count="6">
    <mergeCell ref="W4:AA4"/>
    <mergeCell ref="A2:M2"/>
    <mergeCell ref="C4:C5"/>
    <mergeCell ref="H4:L4"/>
    <mergeCell ref="M4:Q4"/>
    <mergeCell ref="R4:V4"/>
  </mergeCells>
  <pageMargins left="0.7" right="0.7" top="0.75" bottom="0.75" header="0.3" footer="0.3"/>
  <pageSetup paperSize="8"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7621F-E643-4202-8CDA-AEBFF97A36C0}">
  <dimension ref="L41"/>
  <sheetViews>
    <sheetView workbookViewId="0">
      <selection activeCell="N38" sqref="N38"/>
    </sheetView>
  </sheetViews>
  <sheetFormatPr defaultRowHeight="14.5" x14ac:dyDescent="0.35"/>
  <cols>
    <col min="13" max="13" width="19.26953125" customWidth="1"/>
    <col min="14" max="14" width="65.1796875" customWidth="1"/>
  </cols>
  <sheetData>
    <row r="41" spans="12:12" x14ac:dyDescent="0.35">
      <c r="L41" t="s">
        <v>54</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c3431e2-2b9b-44e6-b078-2d2a336f0d18">TPDOC-1977819814-8</_dlc_DocId>
    <_dlc_DocIdUrl xmlns="dc3431e2-2b9b-44e6-b078-2d2a336f0d18">
      <Url>https://transpowernz.sharepoint.com/sites/external/befea005e/_layouts/15/DocIdRedir.aspx?ID=TPDOC-1977819814-8</Url>
      <Description>TPDOC-1977819814-8</Description>
    </_dlc_DocIdUrl>
    <TaxCatchAll xmlns="dc3431e2-2b9b-44e6-b078-2d2a336f0d18">
      <Value>7</Value>
    </TaxCatchAll>
    <dc5d439274144cd782427430e554a41a xmlns="97AB7146-400C-4E2E-BDAF-202FD04B1F68">
      <Terms xmlns="http://schemas.microsoft.com/office/infopath/2007/PartnerControls">
        <TermInfo xmlns="http://schemas.microsoft.com/office/infopath/2007/PartnerControls">
          <TermName xmlns="http://schemas.microsoft.com/office/infopath/2007/PartnerControls">Portfolio, Programme and Project Management</TermName>
          <TermId xmlns="http://schemas.microsoft.com/office/infopath/2007/PartnerControls">9d7cf016-14b4-4dbd-9582-77de516e4626</TermId>
        </TermInfo>
      </Terms>
    </dc5d439274144cd782427430e554a41a>
    <_Status xmlns="http://schemas.microsoft.com/sharepoint/v3/fields">Not Started</_Status>
    <Security_x0020_Classification xmlns="dc3431e2-2b9b-44e6-b078-2d2a336f0d18">IN CONFIDENCE</Security_x0020_Classification>
    <RoutingRuleDescription xmlns="http://schemas.microsoft.com/sharepoint/v3" xsi:nil="true"/>
    <ReportOwner xmlns="http://schemas.microsoft.com/sharepoint/v3">
      <UserInfo>
        <DisplayName/>
        <AccountId xsi:nil="true"/>
        <AccountType/>
      </UserInfo>
    </ReportOwner>
    <Information_x0020_Type xmlns="dc3431e2-2b9b-44e6-b078-2d2a336f0d18" xsi:nil="true"/>
    <_dlc_DocIdPersistId xmlns="dc3431e2-2b9b-44e6-b078-2d2a336f0d18">false</_dlc_DocIdPersistId>
    <_dlc_ExpireDateSaved xmlns="http://schemas.microsoft.com/sharepoint/v3" xsi:nil="true"/>
    <_dlc_ExpireDate xmlns="http://schemas.microsoft.com/sharepoint/v3">2023-09-15T02:49:12+00:00</_dlc_ExpireDate>
    <_dlc_Exempt xmlns="http://schemas.microsoft.com/sharepoint/v3">false</_dlc_Exempt>
  </documentManagement>
</p:properties>
</file>

<file path=customXml/item2.xml><?xml version="1.0" encoding="utf-8"?>
<ct:contentTypeSchema xmlns:ct="http://schemas.microsoft.com/office/2006/metadata/contentType" xmlns:ma="http://schemas.microsoft.com/office/2006/metadata/properties/metaAttributes" ct:_="" ma:_="" ma:contentTypeName="Transpower Base Document" ma:contentTypeID="0x01010066C5398AF69A584FA422843254C78D43009075B843354AC349BEA30BCE12F3AA0C" ma:contentTypeVersion="2" ma:contentTypeDescription="root content type for documents being managed. based on the tp standard as of 07032017" ma:contentTypeScope="" ma:versionID="f6ad6096e37f95f1c9f932dbda6894a2">
  <xsd:schema xmlns:xsd="http://www.w3.org/2001/XMLSchema" xmlns:xs="http://www.w3.org/2001/XMLSchema" xmlns:p="http://schemas.microsoft.com/office/2006/metadata/properties" xmlns:ns1="http://schemas.microsoft.com/sharepoint/v3" xmlns:ns2="http://schemas.microsoft.com/sharepoint/v3/fields" xmlns:ns3="dc3431e2-2b9b-44e6-b078-2d2a336f0d18" xmlns:ns4="1f95069b-0517-448f-ad8a-5edd2fd38221" xmlns:ns5="97AB7146-400C-4E2E-BDAF-202FD04B1F68" targetNamespace="http://schemas.microsoft.com/office/2006/metadata/properties" ma:root="true" ma:fieldsID="e34fe69867d7a628b1e2e52b5392c454" ns1:_="" ns2:_="" ns3:_="" ns4:_="" ns5:_="">
    <xsd:import namespace="http://schemas.microsoft.com/sharepoint/v3"/>
    <xsd:import namespace="http://schemas.microsoft.com/sharepoint/v3/fields"/>
    <xsd:import namespace="dc3431e2-2b9b-44e6-b078-2d2a336f0d18"/>
    <xsd:import namespace="1f95069b-0517-448f-ad8a-5edd2fd38221"/>
    <xsd:import namespace="97AB7146-400C-4E2E-BDAF-202FD04B1F68"/>
    <xsd:element name="properties">
      <xsd:complexType>
        <xsd:sequence>
          <xsd:element name="documentManagement">
            <xsd:complexType>
              <xsd:all>
                <xsd:element ref="ns2:_Status" minOccurs="0"/>
                <xsd:element ref="ns1:ReportOwner" minOccurs="0"/>
                <xsd:element ref="ns1:RoutingRuleDescription" minOccurs="0"/>
                <xsd:element ref="ns3:_dlc_DocId" minOccurs="0"/>
                <xsd:element ref="ns3:_dlc_DocIdUrl" minOccurs="0"/>
                <xsd:element ref="ns3:_dlc_DocIdPersistId" minOccurs="0"/>
                <xsd:element ref="ns3:TaxCatchAll" minOccurs="0"/>
                <xsd:element ref="ns4:TaxCatchAllLabel" minOccurs="0"/>
                <xsd:element ref="ns3:Information_x0020_Type" minOccurs="0"/>
                <xsd:element ref="ns3:Security_x0020_Classification"/>
                <xsd:element ref="ns5:dc5d439274144cd782427430e554a41a"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ortOwner" ma:index="3"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outingRuleDescription" ma:index="4" nillable="true" ma:displayName="Description" ma:description="" ma:internalName="RoutingRuleDescription" ma:readOnly="false">
      <xsd:simpleType>
        <xsd:restriction base="dms:Text">
          <xsd:maxLength value="255"/>
        </xsd:restriction>
      </xsd:simpleType>
    </xsd:element>
    <xsd:element name="_dlc_Exempt" ma:index="20" nillable="true" ma:displayName="Exempt from Policy" ma:description="" ma:hidden="true" ma:internalName="_dlc_Exempt" ma:readOnly="true">
      <xsd:simpleType>
        <xsd:restriction base="dms:Unknown"/>
      </xsd:simpleType>
    </xsd:element>
    <xsd:element name="_dlc_ExpireDateSaved" ma:index="21" nillable="true" ma:displayName="Original Expiration Date" ma:description="" ma:hidden="true" ma:internalName="_dlc_ExpireDateSaved" ma:readOnly="true">
      <xsd:simpleType>
        <xsd:restriction base="dms:DateTime"/>
      </xsd:simpleType>
    </xsd:element>
    <xsd:element name="_dlc_ExpireDate" ma:index="22"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2" nillable="true" ma:displayName="Document Status" ma:default="Not Started" ma:description="What stage is this document in its lifecycle?" ma:format="Dropdown"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dc3431e2-2b9b-44e6-b078-2d2a336f0d1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3" nillable="true" ma:displayName="Taxonomy Catch All Column" ma:hidden="true" ma:list="{dacce892-8d54-4d56-a29a-83c43c6cb5bb}" ma:internalName="TaxCatchAll" ma:showField="CatchAllData" ma:web="dc3431e2-2b9b-44e6-b078-2d2a336f0d18">
      <xsd:complexType>
        <xsd:complexContent>
          <xsd:extension base="dms:MultiChoiceLookup">
            <xsd:sequence>
              <xsd:element name="Value" type="dms:Lookup" maxOccurs="unbounded" minOccurs="0" nillable="true"/>
            </xsd:sequence>
          </xsd:extension>
        </xsd:complexContent>
      </xsd:complexType>
    </xsd:element>
    <xsd:element name="Information_x0020_Type" ma:index="16" nillable="true" ma:displayName="Information Type" ma:description="What type of document is this?" ma:format="Dropdown" ma:internalName="Information_x0020_Type">
      <xsd:simpleType>
        <xsd:restriction base="dms:Choice">
          <xsd:enumeration value="Agenda"/>
          <xsd:enumeration value="Approval"/>
          <xsd:enumeration value="Budget"/>
          <xsd:enumeration value="Business Plan"/>
          <xsd:enumeration value="Change Management Plan"/>
          <xsd:enumeration value="Charter"/>
          <xsd:enumeration value="Checklist"/>
          <xsd:enumeration value="Communication Plan"/>
          <xsd:enumeration value="Config Plan"/>
          <xsd:enumeration value="Contact List"/>
          <xsd:enumeration value="Correspondence"/>
          <xsd:enumeration value="Dashboard"/>
          <xsd:enumeration value="Design Notes"/>
          <xsd:enumeration value="Diagram"/>
          <xsd:enumeration value="Email - Incoming"/>
          <xsd:enumeration value="Email - Outgoing"/>
          <xsd:enumeration value="Financial Report"/>
          <xsd:enumeration value="Financial Statement"/>
          <xsd:enumeration value="Folio"/>
          <xsd:enumeration value="Forecast"/>
          <xsd:enumeration value="Form"/>
          <xsd:enumeration value="Framework"/>
          <xsd:enumeration value="Gap Analysis"/>
          <xsd:enumeration value="Guidelines"/>
          <xsd:enumeration value="High Level Design"/>
          <xsd:enumeration value="Image"/>
          <xsd:enumeration value="Impact Assessment"/>
          <xsd:enumeration value="Implementation Plan"/>
          <xsd:enumeration value="Interview Notes"/>
          <xsd:enumeration value="Invoice"/>
          <xsd:enumeration value="Issue Register"/>
          <xsd:enumeration value="Itinerary"/>
          <xsd:enumeration value="Lessons Learned"/>
          <xsd:enumeration value="Manual"/>
          <xsd:enumeration value="Memo"/>
          <xsd:enumeration value="Minutes of Meeting"/>
          <xsd:enumeration value="Model"/>
          <xsd:enumeration value="Notes"/>
          <xsd:enumeration value="Org Chart"/>
          <xsd:enumeration value="Plan"/>
          <xsd:enumeration value="Policy"/>
          <xsd:enumeration value="Presentation"/>
          <xsd:enumeration value="Problem Statement"/>
          <xsd:enumeration value="Procedure"/>
          <xsd:enumeration value="Process Design"/>
          <xsd:enumeration value="Progress Report"/>
          <xsd:enumeration value="Proposal"/>
          <xsd:enumeration value="RACI"/>
          <xsd:enumeration value="Register"/>
          <xsd:enumeration value="Report"/>
          <xsd:enumeration value="Requirements"/>
          <xsd:enumeration value="Review"/>
          <xsd:enumeration value="Risk Register"/>
          <xsd:enumeration value="Schedule"/>
          <xsd:enumeration value="SLA (Service Level Agreement)"/>
          <xsd:enumeration value="Specification"/>
          <xsd:enumeration value="Standard"/>
          <xsd:enumeration value="Statement of Work"/>
          <xsd:enumeration value="Strategy"/>
          <xsd:enumeration value="Supporting Document"/>
          <xsd:enumeration value="Survey"/>
          <xsd:enumeration value="Technical Drwaing"/>
          <xsd:enumeration value="Template"/>
          <xsd:enumeration value="Terms of Reference"/>
          <xsd:enumeration value="Training Plan"/>
          <xsd:enumeration value="Use Case"/>
          <xsd:enumeration value="Wireframe"/>
          <xsd:enumeration value="Workflow"/>
        </xsd:restriction>
      </xsd:simpleType>
    </xsd:element>
    <xsd:element name="Security_x0020_Classification" ma:index="17" ma:displayName="Security Classification" ma:default="IN CONFIDENCE" ma:description="What is the sensitivity of this document?" ma:format="Dropdown" ma:internalName="Security_x0020_Classification">
      <xsd:simpleType>
        <xsd:restriction base="dms:Choice">
          <xsd:enumeration value="PUBLIC"/>
          <xsd:enumeration value="IN CONFIDENCE"/>
          <xsd:enumeration value="SENSITIVE"/>
          <xsd:enumeration value="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1f95069b-0517-448f-ad8a-5edd2fd38221" elementFormDefault="qualified">
    <xsd:import namespace="http://schemas.microsoft.com/office/2006/documentManagement/types"/>
    <xsd:import namespace="http://schemas.microsoft.com/office/infopath/2007/PartnerControls"/>
    <xsd:element name="TaxCatchAllLabel" ma:index="14" nillable="true" ma:displayName="Taxonomy Catch All Column1" ma:hidden="true" ma:list="{dacce892-8d54-4d56-a29a-83c43c6cb5bb}" ma:internalName="TaxCatchAllLabel" ma:readOnly="true" ma:showField="CatchAllDataLabel" ma:web="dc3431e2-2b9b-44e6-b078-2d2a336f0d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AB7146-400C-4E2E-BDAF-202FD04B1F68" elementFormDefault="qualified">
    <xsd:import namespace="http://schemas.microsoft.com/office/2006/documentManagement/types"/>
    <xsd:import namespace="http://schemas.microsoft.com/office/infopath/2007/PartnerControls"/>
    <xsd:element name="dc5d439274144cd782427430e554a41a" ma:index="19" nillable="true" ma:taxonomy="true" ma:internalName="dc5d439274144cd782427430e554a41a" ma:taxonomyFieldName="Function" ma:displayName="Function" ma:readOnly="false" ma:default="7;#Portfolio, Programme and Project Management|9d7cf016-14b4-4dbd-9582-77de516e4626" ma:fieldId="{dc5d4392-7414-4cd7-8242-7430e554a41a}" ma:sspId="2ca6c86c-ba96-478e-a67e-645d2d4c5aff" ma:termSetId="03e9bb23-a4be-4bd2-9079-cdaf9eeec9a8"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Document 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p:Policy xmlns:p="office.server.policy" id="" local="true">
  <p:Name>Transpower Base Document</p:Name>
  <p:Description/>
  <p:Statement>This policy expires documents after 2 years.</p:Statement>
  <p:PolicyItems>
    <p:PolicyItem featureId="Microsoft.Office.RecordsManagement.PolicyFeatures.Expiration" staticId="0x01010066C5398AF69A584FA422843254C78D4300E81E9BC79F0FEF448098619A9E833081|1208973698" UniqueId="ee6a148e-4352-4129-a24d-41982d090c8c">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2</number>
                  <property>Modified</property>
                  <propertyId>28cf69c5-fa48-462a-b5cd-27b6f9d2bd5f</propertyId>
                  <period>years</period>
                </formula>
                <action type="action" id="Microsoft.Office.RecordsManagement.PolicyFeatures.Expiration.Action.MoveToRecycleBin"/>
              </data>
            </stages>
          </Schedule>
        </Schedules>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PolicyDirtyBag xmlns="microsoft.office.server.policy.changes">
  <Microsoft.Office.RecordsManagement.PolicyFeatures.PolicyAudit op="Delete"/>
  <Microsoft.Office.RecordsManagement.PolicyFeatures.Expiration op="Change"/>
</PolicyDirtyBag>
</file>

<file path=customXml/itemProps1.xml><?xml version="1.0" encoding="utf-8"?>
<ds:datastoreItem xmlns:ds="http://schemas.openxmlformats.org/officeDocument/2006/customXml" ds:itemID="{7F421FA6-7361-44E9-AA54-32717656C966}">
  <ds:schemaRefs>
    <ds:schemaRef ds:uri="http://schemas.microsoft.com/office/infopath/2007/PartnerControls"/>
    <ds:schemaRef ds:uri="247428b2-2f94-4657-998c-e569d7443c76"/>
    <ds:schemaRef ds:uri="http://purl.org/dc/elements/1.1/"/>
    <ds:schemaRef ds:uri="http://schemas.microsoft.com/office/2006/metadata/properties"/>
    <ds:schemaRef ds:uri="97AB7146-400C-4E2E-BDAF-202FD04B1F68"/>
    <ds:schemaRef ds:uri="dc3431e2-2b9b-44e6-b078-2d2a336f0d18"/>
    <ds:schemaRef ds:uri="http://schemas.microsoft.com/sharepoint/v3"/>
    <ds:schemaRef ds:uri="http://purl.org/dc/terms/"/>
    <ds:schemaRef ds:uri="http://schemas.openxmlformats.org/package/2006/metadata/core-properties"/>
    <ds:schemaRef ds:uri="1f95069b-0517-448f-ad8a-5edd2fd38221"/>
    <ds:schemaRef ds:uri="http://schemas.microsoft.com/office/2006/documentManagement/types"/>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4BC73D1D-51E7-42C4-A9EF-AA0F12FD3820}"/>
</file>

<file path=customXml/itemProps3.xml><?xml version="1.0" encoding="utf-8"?>
<ds:datastoreItem xmlns:ds="http://schemas.openxmlformats.org/officeDocument/2006/customXml" ds:itemID="{39EC9533-85EB-44EF-AE27-C1C4C6E85B23}">
  <ds:schemaRefs>
    <ds:schemaRef ds:uri="http://schemas.microsoft.com/sharepoint/events"/>
  </ds:schemaRefs>
</ds:datastoreItem>
</file>

<file path=customXml/itemProps4.xml><?xml version="1.0" encoding="utf-8"?>
<ds:datastoreItem xmlns:ds="http://schemas.openxmlformats.org/officeDocument/2006/customXml" ds:itemID="{76F127A1-D98A-4CD5-B8DC-52BFD8893DC4}">
  <ds:schemaRefs>
    <ds:schemaRef ds:uri="office.server.policy"/>
  </ds:schemaRefs>
</ds:datastoreItem>
</file>

<file path=customXml/itemProps5.xml><?xml version="1.0" encoding="utf-8"?>
<ds:datastoreItem xmlns:ds="http://schemas.openxmlformats.org/officeDocument/2006/customXml" ds:itemID="{977D2423-DFEC-4311-A6BF-807CC0A64D20}">
  <ds:schemaRefs>
    <ds:schemaRef ds:uri="http://schemas.microsoft.com/sharepoint/v3/contenttype/forms"/>
  </ds:schemaRefs>
</ds:datastoreItem>
</file>

<file path=customXml/itemProps6.xml><?xml version="1.0" encoding="utf-8"?>
<ds:datastoreItem xmlns:ds="http://schemas.openxmlformats.org/officeDocument/2006/customXml" ds:itemID="{D02EC92A-D45B-4E50-961D-691F4A45DEA8}"/>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Title</vt:lpstr>
      <vt:lpstr>Description</vt:lpstr>
      <vt:lpstr>Contents</vt:lpstr>
      <vt:lpstr>Inputs</vt:lpstr>
      <vt:lpstr>Summary</vt:lpstr>
      <vt:lpstr>Attributed Opex Ratio</vt:lpstr>
      <vt:lpstr>Covered Costs</vt:lpstr>
      <vt:lpstr>Analysis I</vt:lpstr>
      <vt:lpstr>Change log</vt:lpstr>
      <vt:lpstr>Review log</vt:lpstr>
      <vt:lpstr>Error checks</vt:lpstr>
      <vt:lpstr>Dummy sheet</vt:lpstr>
      <vt:lpstr>Notes</vt:lpstr>
      <vt:lpstr>Contents!Print_Area</vt:lpstr>
      <vt:lpstr>'Covered Costs'!Print_Area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Florian Steinebach</dc:creator>
  <cp:lastModifiedBy>Jason McCarty</cp:lastModifiedBy>
  <cp:lastPrinted>2021-03-31T03:52:02Z</cp:lastPrinted>
  <dcterms:created xsi:type="dcterms:W3CDTF">2020-08-21T03:23:11Z</dcterms:created>
  <dcterms:modified xsi:type="dcterms:W3CDTF">2021-09-14T23:24:16Z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504e64-2eb9-4143-98d1-ab3085e5d939_Enabled">
    <vt:lpwstr>true</vt:lpwstr>
  </property>
  <property fmtid="{D5CDD505-2E9C-101B-9397-08002B2CF9AE}" pid="3" name="MSIP_Label_ec504e64-2eb9-4143-98d1-ab3085e5d939_SetDate">
    <vt:lpwstr>2020-08-21T03:23:45Z</vt:lpwstr>
  </property>
  <property fmtid="{D5CDD505-2E9C-101B-9397-08002B2CF9AE}" pid="4" name="MSIP_Label_ec504e64-2eb9-4143-98d1-ab3085e5d939_Method">
    <vt:lpwstr>Standard</vt:lpwstr>
  </property>
  <property fmtid="{D5CDD505-2E9C-101B-9397-08002B2CF9AE}" pid="5" name="MSIP_Label_ec504e64-2eb9-4143-98d1-ab3085e5d939_Name">
    <vt:lpwstr>ec504e64-2eb9-4143-98d1-ab3085e5d939</vt:lpwstr>
  </property>
  <property fmtid="{D5CDD505-2E9C-101B-9397-08002B2CF9AE}" pid="6" name="MSIP_Label_ec504e64-2eb9-4143-98d1-ab3085e5d939_SiteId">
    <vt:lpwstr>cb644580-6519-46f6-a00f-5bac4352068f</vt:lpwstr>
  </property>
  <property fmtid="{D5CDD505-2E9C-101B-9397-08002B2CF9AE}" pid="7" name="MSIP_Label_ec504e64-2eb9-4143-98d1-ab3085e5d939_ActionId">
    <vt:lpwstr>da3bb41e-32b9-44d3-8748-97d80b97f394</vt:lpwstr>
  </property>
  <property fmtid="{D5CDD505-2E9C-101B-9397-08002B2CF9AE}" pid="8" name="MSIP_Label_ec504e64-2eb9-4143-98d1-ab3085e5d939_ContentBits">
    <vt:lpwstr>0</vt:lpwstr>
  </property>
  <property fmtid="{D5CDD505-2E9C-101B-9397-08002B2CF9AE}" pid="9" name="ContentTypeId">
    <vt:lpwstr>0x01010066C5398AF69A584FA422843254C78D43009075B843354AC349BEA30BCE12F3AA0C</vt:lpwstr>
  </property>
  <property fmtid="{D5CDD505-2E9C-101B-9397-08002B2CF9AE}" pid="10" name="_dlc_DocIdItemGuid">
    <vt:lpwstr>ce2b7bab-2123-486a-9944-102b532aa3b4</vt:lpwstr>
  </property>
  <property fmtid="{D5CDD505-2E9C-101B-9397-08002B2CF9AE}" pid="11" name="_dlc_policyId">
    <vt:lpwstr>0x01010066C5398AF69A584FA422843254C78D4300E81E9BC79F0FEF448098619A9E833081|1208973698</vt:lpwstr>
  </property>
  <property fmtid="{D5CDD505-2E9C-101B-9397-08002B2CF9AE}" pid="12" name="Function">
    <vt:lpwstr>7;#Portfolio, Programme and Project Management|9d7cf016-14b4-4dbd-9582-77de516e4626</vt:lpwstr>
  </property>
  <property fmtid="{D5CDD505-2E9C-101B-9397-08002B2CF9AE}" pid="13" name="ItemRetentionFormula">
    <vt:lpwstr>&lt;formula id="Microsoft.Office.RecordsManagement.PolicyFeatures.Expiration.Formula.BuiltIn"&gt;&lt;number&gt;2&lt;/number&gt;&lt;property&gt;Modified&lt;/property&gt;&lt;propertyId&gt;28cf69c5-fa48-462a-b5cd-27b6f9d2bd5f&lt;/propertyId&gt;&lt;period&gt;years&lt;/period&gt;&lt;/formula&gt;</vt:lpwstr>
  </property>
  <property fmtid="{D5CDD505-2E9C-101B-9397-08002B2CF9AE}" pid="14" name="BusinessFunctionL2">
    <vt:lpwstr>6;#Regulation|a06e44fe-f32f-41ad-9975-670d658b7dd5</vt:lpwstr>
  </property>
  <property fmtid="{D5CDD505-2E9C-101B-9397-08002B2CF9AE}" pid="15" name="SecurityClassification">
    <vt:lpwstr>8;#IN CONFIDENCE|2a299c00-b378-4eb4-a5f9-1e204b54aa0d</vt:lpwstr>
  </property>
  <property fmtid="{D5CDD505-2E9C-101B-9397-08002B2CF9AE}" pid="16" name="BusinessFunctionL3">
    <vt:lpwstr>7;#Pricing|531b4a9d-8744-4dc6-a2da-dd9f5bd35ba1</vt:lpwstr>
  </property>
  <property fmtid="{D5CDD505-2E9C-101B-9397-08002B2CF9AE}" pid="17" name="BusinessFunctionL1">
    <vt:lpwstr>5;#Business Enabling Functions|8541294b-f7d4-4e73-b011-435cbf2ea381</vt:lpwstr>
  </property>
  <property fmtid="{D5CDD505-2E9C-101B-9397-08002B2CF9AE}" pid="18" name="Order">
    <vt:r8>500</vt:r8>
  </property>
  <property fmtid="{D5CDD505-2E9C-101B-9397-08002B2CF9AE}" pid="19" name="xd_Signature">
    <vt:bool>false</vt:bool>
  </property>
  <property fmtid="{D5CDD505-2E9C-101B-9397-08002B2CF9AE}" pid="20" name="a8df54ddb0f2487fbc88284a7115d9fa">
    <vt:lpwstr>IN CONFIDENCE|2a299c00-b378-4eb4-a5f9-1e204b54aa0d</vt:lpwstr>
  </property>
  <property fmtid="{D5CDD505-2E9C-101B-9397-08002B2CF9AE}" pid="21" name="xd_ProgID">
    <vt:lpwstr/>
  </property>
  <property fmtid="{D5CDD505-2E9C-101B-9397-08002B2CF9AE}" pid="22" name="i3bd649c5d9a4a9da64629564c9f6005">
    <vt:lpwstr>Business Enabling Functions|8541294b-f7d4-4e73-b011-435cbf2ea381</vt:lpwstr>
  </property>
  <property fmtid="{D5CDD505-2E9C-101B-9397-08002B2CF9AE}" pid="23" name="DocumentOwner">
    <vt:lpwstr>Michael Stephens</vt:lpwstr>
  </property>
  <property fmtid="{D5CDD505-2E9C-101B-9397-08002B2CF9AE}" pid="24" name="m426f7762c0c49a0a5c17c599ca60380">
    <vt:lpwstr>Pricing|531b4a9d-8744-4dc6-a2da-dd9f5bd35ba1</vt:lpwstr>
  </property>
  <property fmtid="{D5CDD505-2E9C-101B-9397-08002B2CF9AE}" pid="25" name="TemplateUrl">
    <vt:lpwstr/>
  </property>
  <property fmtid="{D5CDD505-2E9C-101B-9397-08002B2CF9AE}" pid="26" name="cae60dfdaf93443cb08b70dcc01e1fa7">
    <vt:lpwstr>Regulation|a06e44fe-f32f-41ad-9975-670d658b7dd5</vt:lpwstr>
  </property>
  <property fmtid="{D5CDD505-2E9C-101B-9397-08002B2CF9AE}" pid="27" name="SharedWithUsers">
    <vt:lpwstr/>
  </property>
  <property fmtid="{D5CDD505-2E9C-101B-9397-08002B2CF9AE}" pid="28" name="_SourceUrl">
    <vt:lpwstr/>
  </property>
  <property fmtid="{D5CDD505-2E9C-101B-9397-08002B2CF9AE}" pid="29" name="_SharedFileIndex">
    <vt:lpwstr/>
  </property>
</Properties>
</file>